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5"/>
  </bookViews>
  <sheets>
    <sheet name="стр.1" sheetId="1" r:id="rId1"/>
    <sheet name="стр.2_5" sheetId="2" r:id="rId2"/>
    <sheet name="стр.6_9" sheetId="3" r:id="rId3"/>
    <sheet name="стр.10_13" sheetId="4" r:id="rId4"/>
    <sheet name="стр.14_17" sheetId="5" r:id="rId5"/>
    <sheet name="стр.18_19" sheetId="6" r:id="rId6"/>
  </sheets>
  <definedNames>
    <definedName name="_xlnm.Print_Area" localSheetId="0">'стр.1'!$A$1:$EX$34</definedName>
    <definedName name="_xlnm.Print_Area" localSheetId="3">'стр.10_13'!$A$1:$FG$73</definedName>
    <definedName name="_xlnm.Print_Area" localSheetId="4">'стр.14_17'!$A$1:$FG$73</definedName>
    <definedName name="_xlnm.Print_Area" localSheetId="5">'стр.18_19'!$A$1:$FD$54</definedName>
    <definedName name="_xlnm.Print_Area" localSheetId="1">'стр.2_5'!$A$1:$FD$94</definedName>
    <definedName name="_xlnm.Print_Area" localSheetId="2">'стр.6_9'!$A$1:$FG$73</definedName>
  </definedNames>
  <calcPr fullCalcOnLoad="1"/>
</workbook>
</file>

<file path=xl/sharedStrings.xml><?xml version="1.0" encoding="utf-8"?>
<sst xmlns="http://schemas.openxmlformats.org/spreadsheetml/2006/main" count="969" uniqueCount="417">
  <si>
    <r>
      <t>____.</t>
    </r>
    <r>
      <rPr>
        <sz val="10"/>
        <rFont val="Times New Roman"/>
        <family val="1"/>
      </rPr>
      <t xml:space="preserve">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 флотов,  на  прифронтовых  участках  железных  и  автомобильных  дорог,  а  также  члены  экипажей  судов  транспортного  флота, интернированных в начале </t>
    </r>
  </si>
  <si>
    <t>погибших работников госпиталей и больниц города Ленинграда</t>
  </si>
  <si>
    <r>
      <t>____.</t>
    </r>
    <r>
      <rPr>
        <sz val="10"/>
        <rFont val="Times New Roman"/>
        <family val="1"/>
      </rPr>
      <t xml:space="preserve">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 войне  лиц  из  числа  личного  состава  групп  самозащиты  объектовых  и  аварийных  команд  местной  противовоздушной  обороны,  а  также  члены семей </t>
    </r>
  </si>
  <si>
    <t>инвалиды</t>
  </si>
  <si>
    <t>диспансеризацию,</t>
  </si>
  <si>
    <t>7005 Общее   число   граждан,   принадлежащих   к   коренным   малочисленным  народам  Севера,  Сибири  и  Дальнего  Востока  Российской  Федерации,  прошедших</t>
  </si>
  <si>
    <t>7006 Общее   число   медицинских   организаций,   оказывающих   первичную   медико-санитарную   помощь,   принимавших  участие  в  проведении  диспансеризации,</t>
  </si>
  <si>
    <t>, из них имеют кабинеты или отделения медицинской профилактики</t>
  </si>
  <si>
    <t>Представляют:</t>
  </si>
  <si>
    <t>№ строки</t>
  </si>
  <si>
    <t>Российской Федерации</t>
  </si>
  <si>
    <t>№ стро-ки</t>
  </si>
  <si>
    <t>Мужчины</t>
  </si>
  <si>
    <t>Женщины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</si>
  <si>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</si>
  <si>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</si>
  <si>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</si>
  <si>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</si>
  <si>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</si>
  <si>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</si>
  <si>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</si>
  <si>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</si>
  <si>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</si>
  <si>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</si>
  <si>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</si>
  <si>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</si>
  <si>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</si>
  <si>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</si>
  <si>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</si>
  <si>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</si>
  <si>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</si>
  <si>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</si>
  <si>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</si>
  <si>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</si>
  <si>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</si>
  <si>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Измерение артериального давления</t>
  </si>
  <si>
    <t>Определение уровня общего холестерина в крови</t>
  </si>
  <si>
    <t>Флюорография легких</t>
  </si>
  <si>
    <t>Анализ крови биохимический общетерапевтический</t>
  </si>
  <si>
    <t>Измерение внутриглазного давления</t>
  </si>
  <si>
    <t>Сведения о втором этапе диспансеризации определенных групп взрослого населения</t>
  </si>
  <si>
    <t>Дуплексное сканирование брахицефальных артерий</t>
  </si>
  <si>
    <t>Эзофагогастродуоденоскопия</t>
  </si>
  <si>
    <t>Определение липидного спектра крови</t>
  </si>
  <si>
    <t>39 - 60 лет</t>
  </si>
  <si>
    <t>Старше 60 лет</t>
  </si>
  <si>
    <t>Некоторые инфекционные и паразитарные болезни</t>
  </si>
  <si>
    <t>Новообразования</t>
  </si>
  <si>
    <t>желудка</t>
  </si>
  <si>
    <t>ободочной кишки</t>
  </si>
  <si>
    <t>поджелудочной железы</t>
  </si>
  <si>
    <t>трахеи, бронхов и легкого</t>
  </si>
  <si>
    <t>молочной железы</t>
  </si>
  <si>
    <t>шейки матки</t>
  </si>
  <si>
    <t>тела матки</t>
  </si>
  <si>
    <t>яичника</t>
  </si>
  <si>
    <t>предстательной железы</t>
  </si>
  <si>
    <t>Болезни эндокринной системы, расстройства питания и нарушения обмена веществ</t>
  </si>
  <si>
    <t>ожирение</t>
  </si>
  <si>
    <t>Болезни нервной системы</t>
  </si>
  <si>
    <t>3</t>
  </si>
  <si>
    <t>G45</t>
  </si>
  <si>
    <t>Болезни глаза и его придаточного аппарата</t>
  </si>
  <si>
    <t>глаукома</t>
  </si>
  <si>
    <t>слепота и пониженное зрение</t>
  </si>
  <si>
    <t>Болезни системы кровообращения</t>
  </si>
  <si>
    <t>ишемическая болезнь сердца</t>
  </si>
  <si>
    <t>I20</t>
  </si>
  <si>
    <t>в том числе нестабильная стенокардия</t>
  </si>
  <si>
    <t>I20.0</t>
  </si>
  <si>
    <t>хроническая ишемическая болезнь сердца</t>
  </si>
  <si>
    <t>I25</t>
  </si>
  <si>
    <t>другие болезни сердца</t>
  </si>
  <si>
    <t>Прочие заболевания</t>
  </si>
  <si>
    <t>цереброваскулярные болезни</t>
  </si>
  <si>
    <t>I65, I66</t>
  </si>
  <si>
    <t>другие цереброваскулярные болезни</t>
  </si>
  <si>
    <t>I67</t>
  </si>
  <si>
    <t>Болезни органов дыхания</t>
  </si>
  <si>
    <t>Болезни органов пищеварения</t>
  </si>
  <si>
    <t>гастрит и дуоденит</t>
  </si>
  <si>
    <t>неинфекционный энтерит и колит</t>
  </si>
  <si>
    <t>другие болезни кишечника</t>
  </si>
  <si>
    <t>Болезни мочеполовой системы</t>
  </si>
  <si>
    <t>доброкачественная дисплазия молочной железы</t>
  </si>
  <si>
    <t>воспалительные болезни женских тазовых органов</t>
  </si>
  <si>
    <t>N60</t>
  </si>
  <si>
    <t>Общие результаты диспансеризации определенных групп взрослого населения</t>
  </si>
  <si>
    <t>Определена I группа состояния здоровья</t>
  </si>
  <si>
    <t>Определена II группа состояния здоровья</t>
  </si>
  <si>
    <t>Установлено диспансерное наблюдение</t>
  </si>
  <si>
    <t>Назначено лечение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</si>
  <si>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</si>
  <si>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</si>
  <si>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.</t>
  </si>
  <si>
    <t>7008 Общее число граждан, диспансеризация которых была проведена мобильными медицинскими бригадами,</t>
  </si>
  <si>
    <t>7010 Число письменных отказов от прохождения диспансеризации в целом</t>
  </si>
  <si>
    <t>21 - 36 лет</t>
  </si>
  <si>
    <t>Приложение № 3</t>
  </si>
  <si>
    <t>к приказу Министерства здравоохранения</t>
  </si>
  <si>
    <t>от 6 марта 2015 г. № 87н</t>
  </si>
  <si>
    <t>вида деятельности 
по ОКВЭД</t>
  </si>
  <si>
    <t>отрасли 
по ОКОНХ</t>
  </si>
  <si>
    <t>территории 
по ОКТМО</t>
  </si>
  <si>
    <t>медицинской организации, оказывающей первичную 
медико-санитарную помощь, 
по ОКПО</t>
  </si>
  <si>
    <t>органа исполнительной 
власти субъекта Российской Федерации в сфере здравоохранения по ОКОГУ</t>
  </si>
  <si>
    <t>Код</t>
  </si>
  <si>
    <t>Адрес:</t>
  </si>
  <si>
    <t>Наименование медицинской организации, оказывающей первичную медико-санитарную помощь:</t>
  </si>
  <si>
    <t>ОТРАСЛЕВАЯ СТАТИСТИЧЕСКАЯ ОТЧЕТНОСТЬ</t>
  </si>
  <si>
    <t>КОНФИДЕНЦИАЛЬНОСТЬ ГАРАНТИРУЕТСЯ ПОЛУЧАТЕЛЕМ ИНФОРМАЦИИ</t>
  </si>
  <si>
    <t>ВОЗМОЖНО ПРЕДСТАВЛЕНИЕ В ЭЛЕКТРОННОМ ВИДЕ</t>
  </si>
  <si>
    <t>СВЕДЕНИЯ О ДИСПАНСЕРИЗАЦИИ ОПРЕДЕЛЕННЫХ ГРУПП ВЗРОСЛОГО НАСЕЛЕНИЯ</t>
  </si>
  <si>
    <t>месяц</t>
  </si>
  <si>
    <t xml:space="preserve"> года</t>
  </si>
  <si>
    <t>ФОРМА № 131</t>
  </si>
  <si>
    <t>Сроки
представления</t>
  </si>
  <si>
    <t>Медицинские организации, оказывающие первичную медико-санитарную помощь,</t>
  </si>
  <si>
    <t>- органу исполнительной власти субъектов Российской Федерации в сфере здравоохранения</t>
  </si>
  <si>
    <t>Органы исполнительной власти субъектов Российской Федерации в сфере здравоохранения</t>
  </si>
  <si>
    <t>- Министерству здравоохранения Российской Федерации</t>
  </si>
  <si>
    <t>10 числа месяца, следующего 
за отчетным</t>
  </si>
  <si>
    <t>15 числа месяца, следующего 
за отчетным</t>
  </si>
  <si>
    <t>Сведения о проведении диспансеризации определенных групп взрослого населения</t>
  </si>
  <si>
    <t>(1000)</t>
  </si>
  <si>
    <t>Итого</t>
  </si>
  <si>
    <t>Возрастная 
группа</t>
  </si>
  <si>
    <t>Подлежит диспансе-ризации 
по плану текущего года</t>
  </si>
  <si>
    <t>Все население</t>
  </si>
  <si>
    <t>Прошли диспансериза-цию (чел.)</t>
  </si>
  <si>
    <t>I этап</t>
  </si>
  <si>
    <t>II этап</t>
  </si>
  <si>
    <t>Код по ОКЕИ: человек - 792</t>
  </si>
  <si>
    <t>Численность населения 
на 01.01 текущего года</t>
  </si>
  <si>
    <t>Код по ОКЕИ: единица - 642</t>
  </si>
  <si>
    <t>Сведения о первом этапе диспансеризации определенных групп взрослого населения</t>
  </si>
  <si>
    <r>
      <t xml:space="preserve">Осмотр, исследование, иное медицинское мероприятие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первого этапа диспансеризации</t>
    </r>
  </si>
  <si>
    <t>Медицинское мероприятие</t>
  </si>
  <si>
    <t>проведено</t>
  </si>
  <si>
    <t>отказы</t>
  </si>
  <si>
    <t>Выявлены патологические отклонения</t>
  </si>
  <si>
    <t>Х</t>
  </si>
  <si>
    <r>
      <t>учтено, выполненных
ранее</t>
    </r>
    <r>
      <rPr>
        <sz val="10"/>
        <rFont val="Times New Roman"/>
        <family val="1"/>
      </rPr>
      <t xml:space="preserve"> (в предшествующие 
12 мес.)</t>
    </r>
  </si>
  <si>
    <t>Опрос (анкетирование) на выявление хронических неинфекционных заболеваний, факторов риска их развития, потребления наркотических 
средств и психотропных веществ без назначения врача</t>
  </si>
  <si>
    <t>Антропометрия (измерение роста стоя, массы тела, окружности талии), 
расчет индекса массы тела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</si>
  <si>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</si>
  <si>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</si>
  <si>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>Определение абсолютного суммарного сердечно-сосудистого риска</t>
  </si>
  <si>
    <t>Электрокардиография (в покое)</t>
  </si>
  <si>
    <t>Маммография обеих молочных желез</t>
  </si>
  <si>
    <t>Исследование кала на скрытую кровь иммунохимическим методом</t>
  </si>
  <si>
    <r>
      <t xml:space="preserve">Прием (осмотр) врача-терапевта </t>
    </r>
    <r>
      <rPr>
        <vertAlign val="superscript"/>
        <sz val="10"/>
        <rFont val="Times New Roman"/>
        <family val="1"/>
      </rPr>
      <t>2</t>
    </r>
  </si>
  <si>
    <t>Ультразвуковое исследование (УЗИ) на предмет исключения 
новообразований органов брюшной полости, малого таза и аневризмы 
брюшной аорты</t>
  </si>
  <si>
    <t>Ультразвуковое исследование (УЗИ) в целях исключения аневризмы 
брюшной аорты</t>
  </si>
  <si>
    <t>Осмотр фельдшером (акушеркой), включая взятие мазка (соскоба) с поверхности шейки матки (наружного маточного зева) и цервикального 
канала на цитологическое исследование</t>
  </si>
  <si>
    <t>(3000)</t>
  </si>
  <si>
    <t>(2000)</t>
  </si>
  <si>
    <r>
      <t xml:space="preserve">Утверждена приказом 
Минздрава России
От 6 марта 2015 г. № 87н
</t>
    </r>
    <r>
      <rPr>
        <b/>
        <sz val="10"/>
        <rFont val="Times New Roman"/>
        <family val="1"/>
      </rPr>
      <t>нарастающим итогом 
ежемесячная, годовая</t>
    </r>
  </si>
  <si>
    <r>
      <t>2</t>
    </r>
    <r>
      <rPr>
        <sz val="8"/>
        <rFont val="Times New Roman"/>
        <family val="1"/>
      </rPr>
      <t xml:space="preserve">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врача).</t>
    </r>
  </si>
  <si>
    <t>Медицинское мероприятие второго этапа диспансеризации</t>
  </si>
  <si>
    <t>Выявлено показание к дополнительному обследованию</t>
  </si>
  <si>
    <t>Количество выполненных медицинских мероприятий</t>
  </si>
  <si>
    <t>Выявлено заболеваний</t>
  </si>
  <si>
    <t>Отказы</t>
  </si>
  <si>
    <t>в рамках диспансе-ризации</t>
  </si>
  <si>
    <t>проведено ранее (в предшествую-щие 12 мес.)</t>
  </si>
  <si>
    <t>Осмотр (консультация) врачом-неврологом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</si>
  <si>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</si>
  <si>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</si>
  <si>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</si>
  <si>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Спирометрия</t>
  </si>
  <si>
    <t>Осмотр (консультация) врачом-акушером-гинекологом</t>
  </si>
  <si>
    <t>Осмотр (консультация) врачом-оториноларингологом</t>
  </si>
  <si>
    <t>Анализ крови на уровень содержания простатспецифического антигена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</si>
  <si>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</si>
  <si>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</si>
  <si>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</si>
  <si>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</si>
  <si>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(4000)</t>
  </si>
  <si>
    <t>к врачу-сердечно-сосудистому хирургу</t>
  </si>
  <si>
    <t xml:space="preserve"> чел.</t>
  </si>
  <si>
    <r>
      <t xml:space="preserve">Сведения о выявленных отдельных факторах риска развития хронических неинфекционных заболеваний, не являющихся заболеваниями, в соответствии с кодами МКБ-10 </t>
    </r>
    <r>
      <rPr>
        <b/>
        <vertAlign val="superscript"/>
        <sz val="12"/>
        <rFont val="Times New Roman"/>
        <family val="1"/>
      </rPr>
      <t>3</t>
    </r>
  </si>
  <si>
    <t>Код МКБ-10</t>
  </si>
  <si>
    <t>Повышенный уровень артериального давления (Повышенное кровяное давление при отсутствии диагноза гипертензии)</t>
  </si>
  <si>
    <t>Гипергликемия неуточненная 
(Повышенное содержание глюкозы в крови)</t>
  </si>
  <si>
    <t>Избыточная масса тела (Анормальная прибавка массы тела)</t>
  </si>
  <si>
    <t>Курение табака (Употребление табака)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</si>
  <si>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</si>
  <si>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</si>
  <si>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</si>
  <si>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</si>
  <si>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</si>
  <si>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</si>
  <si>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</si>
  <si>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</si>
  <si>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</si>
  <si>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</si>
  <si>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>Низкая физическая активность 
(Недостаток физической активности)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</si>
  <si>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</si>
  <si>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</t>
  </si>
  <si>
    <t>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</t>
  </si>
  <si>
    <t>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</t>
  </si>
  <si>
    <t>отягощенная наследственность по сахарному диабету (в семейном анамнезе сахарный диабет).</t>
  </si>
  <si>
    <t>Z80,</t>
  </si>
  <si>
    <t>Z82.3, Z82.4,</t>
  </si>
  <si>
    <t>Z82.5,</t>
  </si>
  <si>
    <t>Z83.3</t>
  </si>
  <si>
    <t>Высокий абсолютный суммарный 
сердечно-сосудистый риск</t>
  </si>
  <si>
    <t>Очень высокий абсолютный суммарный сердечно-сосудистый риск</t>
  </si>
  <si>
    <r>
      <t>3</t>
    </r>
    <r>
      <rPr>
        <sz val="8"/>
        <rFont val="Times New Roman"/>
        <family val="1"/>
      </rPr>
      <t xml:space="preserve"> Международная статистическая классификация болезней и проблем, связанных со здоровьем, 10-го пересмотра.</t>
    </r>
  </si>
  <si>
    <t>4001</t>
  </si>
  <si>
    <t>Установлено диспансерное наблюдение врачом (фельдшером):</t>
  </si>
  <si>
    <t>кабинета или отделения медицинской профилактики</t>
  </si>
  <si>
    <t>центра здоровья:</t>
  </si>
  <si>
    <t xml:space="preserve"> чел.;</t>
  </si>
  <si>
    <t>4002</t>
  </si>
  <si>
    <t>Определение концентрации гликированного гемоглобина в крови или тест 
на толерантность к глюкозе</t>
  </si>
  <si>
    <t>Заболевание</t>
  </si>
  <si>
    <t>Сведения о выявленных при проведении диспансеризации заболеваниях (случаев)</t>
  </si>
  <si>
    <t>(5000)</t>
  </si>
  <si>
    <t>в том числе: туберкулез</t>
  </si>
  <si>
    <t>1</t>
  </si>
  <si>
    <t>1.1</t>
  </si>
  <si>
    <t>2.2.1</t>
  </si>
  <si>
    <t>2</t>
  </si>
  <si>
    <t>2.1</t>
  </si>
  <si>
    <t>в том числе: злокачественные новообразования и новообразования in situ</t>
  </si>
  <si>
    <t>2.2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</si>
  <si>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</si>
  <si>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</si>
  <si>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</si>
  <si>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</si>
  <si>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</si>
  <si>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</si>
  <si>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</si>
  <si>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</si>
  <si>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</si>
  <si>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</si>
  <si>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</si>
  <si>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</si>
  <si>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2.9</t>
  </si>
  <si>
    <t>2.9.1</t>
  </si>
  <si>
    <t>2.10</t>
  </si>
  <si>
    <t>2.10.1</t>
  </si>
  <si>
    <t>2.11</t>
  </si>
  <si>
    <t>2.11.1</t>
  </si>
  <si>
    <t>2.12</t>
  </si>
  <si>
    <t>2.12.1</t>
  </si>
  <si>
    <t>2.13</t>
  </si>
  <si>
    <t>2.13.1</t>
  </si>
  <si>
    <t>3.1</t>
  </si>
  <si>
    <t>4</t>
  </si>
  <si>
    <t>4.1</t>
  </si>
  <si>
    <t>4.2</t>
  </si>
  <si>
    <t>4.3</t>
  </si>
  <si>
    <t>5</t>
  </si>
  <si>
    <t>в том числе: пищевода</t>
  </si>
  <si>
    <t>из них в 1 - 2 стадии</t>
  </si>
  <si>
    <t>ректосигмоидного соединения, прямой кишки, заднего прохода (ануса) и анального канала</t>
  </si>
  <si>
    <t>почки, кроме почечной лоханки</t>
  </si>
  <si>
    <t>A00 - B99</t>
  </si>
  <si>
    <t>Код 
МКБ-10</t>
  </si>
  <si>
    <t>A15 - A19</t>
  </si>
  <si>
    <t>C00 - D48</t>
  </si>
  <si>
    <t>C00 - D09</t>
  </si>
  <si>
    <t>C15, 
D00.1</t>
  </si>
  <si>
    <t>C16, 
D00.2</t>
  </si>
  <si>
    <t>C18, 
D01.0</t>
  </si>
  <si>
    <t>C19 - C21, D01.1 - D01.3</t>
  </si>
  <si>
    <t>C25</t>
  </si>
  <si>
    <t>C33, 34 D02.1 - D02.2</t>
  </si>
  <si>
    <t>C50, D05</t>
  </si>
  <si>
    <t>C53, D06</t>
  </si>
  <si>
    <t>C54</t>
  </si>
  <si>
    <t>C56</t>
  </si>
  <si>
    <t>C64</t>
  </si>
  <si>
    <t>в том числе: анемии, связанные 
с питанием, гемолитические анемии, апластические и другие анемии</t>
  </si>
  <si>
    <t>в том числе: сахарный диабет</t>
  </si>
  <si>
    <t>нарушения обмена липопротеинов и другие липидемии</t>
  </si>
  <si>
    <t>5.1</t>
  </si>
  <si>
    <t>в том числе: преходящие церебральные ишемические приступы [атаки] и родственные синдромы</t>
  </si>
  <si>
    <t>6</t>
  </si>
  <si>
    <t>6.1</t>
  </si>
  <si>
    <t>6.2</t>
  </si>
  <si>
    <t>6.3</t>
  </si>
  <si>
    <t>7</t>
  </si>
  <si>
    <t>7.1</t>
  </si>
  <si>
    <t>7.2</t>
  </si>
  <si>
    <t>7.2.1</t>
  </si>
  <si>
    <t>7.2.2</t>
  </si>
  <si>
    <t>7.2.3</t>
  </si>
  <si>
    <t>7.2.4</t>
  </si>
  <si>
    <t>7.3</t>
  </si>
  <si>
    <t>7.4</t>
  </si>
  <si>
    <t>7.4.1</t>
  </si>
  <si>
    <t>7.4.2</t>
  </si>
  <si>
    <t>7.4.3</t>
  </si>
  <si>
    <t>7.4.4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</si>
  <si>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</si>
  <si>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</si>
  <si>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</si>
  <si>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</si>
  <si>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</si>
  <si>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</si>
  <si>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</si>
  <si>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</si>
  <si>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</si>
  <si>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10.1</t>
  </si>
  <si>
    <t>10.2</t>
  </si>
  <si>
    <t>10.3</t>
  </si>
  <si>
    <t>в том числе: болезни, характеризующиеся повышенным кровяным давлением</t>
  </si>
  <si>
    <t>в том числе: стенокардия (грудная жаба)</t>
  </si>
  <si>
    <t>в том числе:
перенесенный в прошлом инфаркт миокарда</t>
  </si>
  <si>
    <t>последствия 
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</si>
  <si>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</si>
  <si>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>в том числе: вирусная пневмония, пневмония, вызванная Streptococcus pneumonia, пневмония, вызванная Haemophilus influenza, 
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</si>
  <si>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</si>
  <si>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</si>
  <si>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>в том числе: язва желудка, язва двенадцатиперстной кишки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</si>
  <si>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</si>
  <si>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ИТОГО заболеваний</t>
  </si>
  <si>
    <t>Болезни крови, кроветворных органов и отдельные нарушения, вовлекающие иммунный 
механизм</t>
  </si>
  <si>
    <t>D50 - D89</t>
  </si>
  <si>
    <t>D50 - D64</t>
  </si>
  <si>
    <t>E00 - E90</t>
  </si>
  <si>
    <t>E10 - E14</t>
  </si>
  <si>
    <t>E66</t>
  </si>
  <si>
    <t>E78</t>
  </si>
  <si>
    <t>G00 - G99</t>
  </si>
  <si>
    <t>H00 - H59</t>
  </si>
  <si>
    <t>H25, H26</t>
  </si>
  <si>
    <t>H40</t>
  </si>
  <si>
    <t>H54</t>
  </si>
  <si>
    <t>I00 - I99</t>
  </si>
  <si>
    <t>I10 - I15</t>
  </si>
  <si>
    <t>I20 - I25</t>
  </si>
  <si>
    <t>I30 - I52</t>
  </si>
  <si>
    <t>I60 - I69</t>
  </si>
  <si>
    <t>I69.0 -
I69.4</t>
  </si>
  <si>
    <t>J00 - J98</t>
  </si>
  <si>
    <t>J12 - J18</t>
  </si>
  <si>
    <t>J40 - J43</t>
  </si>
  <si>
    <t>J44 - J47</t>
  </si>
  <si>
    <t>K00 - K93</t>
  </si>
  <si>
    <t>K25, K26</t>
  </si>
  <si>
    <t>K29</t>
  </si>
  <si>
    <t>K50 - K52</t>
  </si>
  <si>
    <t>K55 - K63</t>
  </si>
  <si>
    <t>N00 - N99</t>
  </si>
  <si>
    <t>N40 - N42</t>
  </si>
  <si>
    <t>N70 - N77</t>
  </si>
  <si>
    <t>A00 - T98</t>
  </si>
  <si>
    <t>Сведения о впервые выявленных при проведении диспансеризации заболеваниях (случаев)</t>
  </si>
  <si>
    <t>(5001)</t>
  </si>
  <si>
    <t>C61, 
D07.5</t>
  </si>
  <si>
    <t>I25.2</t>
  </si>
  <si>
    <t>(6000)</t>
  </si>
  <si>
    <t>Сведения об установленных при проведении диспансеризации предварительных диагнозах (случаев)</t>
  </si>
  <si>
    <t>Из них направлено на дополнительное обследование, не входящее в объем диспан-серизации</t>
  </si>
  <si>
    <t>(7000)</t>
  </si>
  <si>
    <t>Результат диспансеризации определенных групп взрослого населения</t>
  </si>
  <si>
    <t>Старше 
60 лет</t>
  </si>
  <si>
    <t>21 - 36
лет</t>
  </si>
  <si>
    <t>39 - 60
лет</t>
  </si>
  <si>
    <t>Определена IIIа группа состояния здоровья</t>
  </si>
  <si>
    <t>Определена IIIб группа состояния здоровья</t>
  </si>
  <si>
    <t>Направлено на дополнительное обследование, не входящее в объем диспансеризации</t>
  </si>
  <si>
    <t>7002 Общее число неработающих граждан, прошедших диспансеризацию,</t>
  </si>
  <si>
    <t>7003 Общее число граждан, обучающихся в образовательных организациях по очной форме, прошедших диспансеризацию,</t>
  </si>
  <si>
    <t>, из них:</t>
  </si>
  <si>
    <t>инвалиды войны</t>
  </si>
  <si>
    <t>,</t>
  </si>
  <si>
    <t>участники Великой Отечественной войны</t>
  </si>
  <si>
    <r>
      <t xml:space="preserve">7004 Общее  число  граждан,  имеющих  право  на  получение  государственной  социальной  помощи  в виде набора социальных услуг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 прошедших диспансеризацию,</t>
    </r>
  </si>
  <si>
    <t>7009 Число письменных отказов от прохождения медицинских мероприятий в рамках диспансеризации</t>
  </si>
  <si>
    <t>7011 Число граждан, прошедших первый этап диспансеризации и не завершивших второй этап диспансеризации,</t>
  </si>
  <si>
    <t>7012 Число граждан, проживающих в сельской местности, прошедших диспансеризацию,</t>
  </si>
  <si>
    <t>Должностное лицо (уполномоченный представитель), ответственное за предоставление статистической информации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</si>
  <si>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</si>
  <si>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</si>
  <si>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</si>
  <si>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</si>
  <si>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</si>
  <si>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</si>
  <si>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«</t>
  </si>
  <si>
    <t>»</t>
  </si>
  <si>
    <t>Адрес электронной почты:</t>
  </si>
  <si>
    <t>М.П.</t>
  </si>
  <si>
    <t>в том числе: старческая катаракта 
и другие катаракты</t>
  </si>
  <si>
    <r>
      <t>4</t>
    </r>
    <r>
      <rPr>
        <sz val="8"/>
        <rFont val="Times New Roman"/>
        <family val="1"/>
      </rPr>
      <t xml:space="preserve"> Статья 6.1 Федерального закона от 17 июля 1999 г. № 178-ФЗ "О государственной социальной помощи" (Собрание законодательства Российской Федерации, 1999, № 24, ст. 3699; 2004, № 35, ст. 3607).</t>
    </r>
  </si>
  <si>
    <r>
      <t>1</t>
    </r>
    <r>
      <rPr>
        <sz val="8"/>
        <rFont val="Times New Roman"/>
        <family val="1"/>
      </rPr>
      <t xml:space="preserve"> Далее - медицинское мероприятие.</t>
    </r>
  </si>
  <si>
    <t>Факторы риска 
(наименование по МКБ-10)</t>
  </si>
  <si>
    <t>Направлено к врачу-психиатру (врачу-психиатру-наркологу) в связи с выявленным риском пагубного потребления алкоголя:</t>
  </si>
  <si>
    <t>в связи с выявленным риском потребления наркотических средств и психотропных веществ без назначения врача</t>
  </si>
  <si>
    <t>в том числе: закупорка и стеноз прецеребральных артерий, не приводящие к инфаркту мозга,
и закупорка и стеноз церебральных артерий, не приводящие к инфаркту мозга</t>
  </si>
  <si>
    <t>I71.3 -
I71.4</t>
  </si>
  <si>
    <t>7001 Общее число работающих граждан, прошедших диспансеризацию,</t>
  </si>
  <si>
    <t>лица,  награжденные  знаком  "Жителю  блокадного  Ленинграда"  и признанных инвалидами вследствие общего заболевания, трудового увечья и других причин (кроме</t>
  </si>
  <si>
    <t>Великой Отечественной войны в портах других государств,</t>
  </si>
  <si>
    <t>7007 Общее число мобильных медицинских бригад, принимавших участие в проведении диспансеризации,</t>
  </si>
  <si>
    <t>3001 По  результатам  осмотра  врачом-неврологом  и  дуплексного сканирования брахицефальных артерий выявлено медицинское показание для направления и направлено</t>
  </si>
  <si>
    <t>старше 60 лет</t>
  </si>
  <si>
    <t>ветераны   боевых   действий   из   числа   лиц,   указанных   в  подпунктах  1 - 4   пункта 1  статьи 3  Федерального  закона  от  12 января  1995 г.  № 5-ФЗ  "О ветеранах",</t>
  </si>
  <si>
    <t>лиц, инвалидность которых наступила вследствие их противоправных действий),</t>
  </si>
  <si>
    <r>
      <t>____.</t>
    </r>
    <r>
      <rPr>
        <sz val="10"/>
        <rFont val="Times New Roman"/>
        <family val="1"/>
      </rPr>
  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 1941 года  по  3 сентября  1945 года  не  менее  шести  месяцев,  военнослужащие,  награжденные  орденами  или  медалями  СССР  за  службу  в  указанный период,</t>
    </r>
  </si>
  <si>
    <t>ОГБУЗ "Демидовская ЦРБ"</t>
  </si>
  <si>
    <t>Смоленская область г. Демидов ул.Хренова д.9</t>
  </si>
  <si>
    <t>медицинский статистик</t>
  </si>
  <si>
    <t>Козлова Т.А.</t>
  </si>
  <si>
    <t>8(48147)4-28-45</t>
  </si>
  <si>
    <t>info@demcrb.ru</t>
  </si>
  <si>
    <t>Проведение индивидуального профилактического консультирования в отделении (кабинете) медицинской профилактики</t>
  </si>
  <si>
    <t>определение уровня простатспецифической антигена (ПСА)в крови (для мужчин в возрасте 45лет и 51 года)</t>
  </si>
  <si>
    <t>Прием (осмотр) врача-терапевта 1 раз в 2 года</t>
  </si>
  <si>
    <t>2019</t>
  </si>
  <si>
    <t>за июль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</si>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</sst>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4" fillId="0" borderId="31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4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0" borderId="34" xfId="0" applyFont="1" applyFill="1" applyBorder="1" applyAlignment="1">
      <alignment horizontal="justify" vertical="top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34" borderId="31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4" fillId="0" borderId="32" xfId="0" applyFont="1" applyBorder="1" applyAlignment="1">
      <alignment horizontal="left" vertical="top" wrapText="1" indent="2"/>
    </xf>
    <xf numFmtId="0" fontId="4" fillId="0" borderId="33" xfId="0" applyFont="1" applyBorder="1" applyAlignment="1">
      <alignment horizontal="left" vertical="top" wrapText="1" indent="2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34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3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2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38" fillId="0" borderId="14" xfId="42" applyNumberFormat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mcrb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4"/>
  <sheetViews>
    <sheetView zoomScaleSheetLayoutView="100" zoomScalePageLayoutView="0" workbookViewId="0" topLeftCell="A4">
      <selection activeCell="FI25" sqref="FI25:FJ25"/>
    </sheetView>
  </sheetViews>
  <sheetFormatPr defaultColWidth="0.875" defaultRowHeight="12.75"/>
  <cols>
    <col min="1" max="16384" width="0.875" style="9" customWidth="1"/>
  </cols>
  <sheetData>
    <row r="1" s="1" customFormat="1" ht="11.25" customHeight="1">
      <c r="DN1" s="2" t="s">
        <v>98</v>
      </c>
    </row>
    <row r="2" s="1" customFormat="1" ht="11.25" customHeight="1">
      <c r="DN2" s="2" t="s">
        <v>99</v>
      </c>
    </row>
    <row r="3" spans="118:128" s="1" customFormat="1" ht="11.25" customHeight="1">
      <c r="DN3" s="1" t="s">
        <v>10</v>
      </c>
      <c r="DX3" s="2"/>
    </row>
    <row r="4" spans="118:128" s="1" customFormat="1" ht="11.25" customHeight="1">
      <c r="DN4" s="1" t="s">
        <v>100</v>
      </c>
      <c r="DX4" s="2"/>
    </row>
    <row r="5" spans="37:63" s="5" customFormat="1" ht="13.5" thickBot="1"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154" s="17" customFormat="1" ht="20.25" customHeight="1" thickBot="1">
      <c r="A6" s="92" t="s">
        <v>109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4"/>
    </row>
    <row r="7" spans="1:123" s="5" customFormat="1" ht="12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1:154" s="8" customFormat="1" ht="15.75" customHeight="1" thickBot="1">
      <c r="A8" s="95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7"/>
    </row>
    <row r="9" spans="1:123" s="5" customFormat="1" ht="12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1:154" s="18" customFormat="1" ht="15.75" customHeight="1" thickBot="1">
      <c r="A10" s="98" t="s">
        <v>111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100"/>
    </row>
    <row r="11" spans="1:123" s="5" customFormat="1" ht="12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54" s="4" customFormat="1" ht="16.5" customHeight="1">
      <c r="A12" s="101" t="s">
        <v>112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3"/>
    </row>
    <row r="13" spans="1:154" s="43" customFormat="1" ht="14.2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74" t="s">
        <v>415</v>
      </c>
      <c r="AY13" s="74"/>
      <c r="AZ13" s="74"/>
      <c r="BA13" s="74"/>
      <c r="BB13" s="74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125" t="s">
        <v>113</v>
      </c>
      <c r="CC13" s="125"/>
      <c r="CD13" s="125"/>
      <c r="CE13" s="125"/>
      <c r="CF13" s="125"/>
      <c r="CG13" s="125"/>
      <c r="CH13" s="125"/>
      <c r="CI13" s="125"/>
      <c r="CJ13" s="125"/>
      <c r="CK13" s="104" t="s">
        <v>414</v>
      </c>
      <c r="CL13" s="104"/>
      <c r="CM13" s="104"/>
      <c r="CN13" s="104"/>
      <c r="CO13" s="104"/>
      <c r="CP13" s="104"/>
      <c r="CQ13" s="104"/>
      <c r="CR13" s="104"/>
      <c r="CS13" s="104"/>
      <c r="CT13" s="104"/>
      <c r="CU13" s="76" t="s">
        <v>114</v>
      </c>
      <c r="CV13" s="76"/>
      <c r="CW13" s="76"/>
      <c r="CX13" s="76"/>
      <c r="CY13" s="76"/>
      <c r="CZ13" s="76"/>
      <c r="DA13" s="76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2"/>
    </row>
    <row r="14" spans="1:154" s="5" customFormat="1" ht="1.5" customHeight="1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1"/>
    </row>
    <row r="15" spans="1:123" s="5" customFormat="1" ht="12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3" s="22" customFormat="1" ht="12.75" customHeight="1">
      <c r="A16" s="107" t="s">
        <v>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9"/>
      <c r="CW16" s="116" t="s">
        <v>116</v>
      </c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8"/>
      <c r="DO16" s="23"/>
      <c r="DP16" s="23"/>
      <c r="DQ16" s="23"/>
      <c r="DR16" s="23"/>
      <c r="DS16" s="23"/>
    </row>
    <row r="17" spans="1:149" s="22" customFormat="1" ht="31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2"/>
      <c r="CW17" s="119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1"/>
      <c r="DO17" s="23"/>
      <c r="DP17" s="23"/>
      <c r="DQ17" s="23"/>
      <c r="DR17" s="23"/>
      <c r="DS17" s="23"/>
      <c r="DV17" s="128" t="s">
        <v>115</v>
      </c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30"/>
      <c r="ER17" s="36"/>
      <c r="ES17" s="36"/>
    </row>
    <row r="18" spans="1:154" s="22" customFormat="1" ht="10.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5"/>
      <c r="CW18" s="122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4"/>
      <c r="DO18" s="24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</row>
    <row r="19" spans="1:154" s="5" customFormat="1" ht="21" customHeight="1">
      <c r="A19" s="29"/>
      <c r="B19" s="84" t="s">
        <v>117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28"/>
      <c r="CQ19" s="28"/>
      <c r="CR19" s="28"/>
      <c r="CS19" s="28"/>
      <c r="CT19" s="28"/>
      <c r="CU19" s="28"/>
      <c r="CV19" s="30"/>
      <c r="CW19" s="131" t="s">
        <v>121</v>
      </c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3"/>
      <c r="DO19" s="137" t="s">
        <v>157</v>
      </c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</row>
    <row r="20" spans="1:154" s="5" customFormat="1" ht="12" customHeight="1">
      <c r="A20" s="31"/>
      <c r="B20" s="126" t="s">
        <v>118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27"/>
      <c r="CQ20" s="27"/>
      <c r="CR20" s="27"/>
      <c r="CS20" s="27"/>
      <c r="CT20" s="27"/>
      <c r="CU20" s="27"/>
      <c r="CV20" s="32"/>
      <c r="CW20" s="134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6"/>
      <c r="DO20" s="139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</row>
    <row r="21" spans="1:154" s="5" customFormat="1" ht="12" customHeight="1">
      <c r="A21" s="31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27"/>
      <c r="CQ21" s="27"/>
      <c r="CR21" s="27"/>
      <c r="CS21" s="27"/>
      <c r="CT21" s="27"/>
      <c r="CU21" s="27"/>
      <c r="CV21" s="32"/>
      <c r="CW21" s="134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6"/>
      <c r="DO21" s="139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</row>
    <row r="22" spans="1:154" s="5" customFormat="1" ht="21" customHeight="1">
      <c r="A22" s="31"/>
      <c r="B22" s="141" t="s">
        <v>119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27"/>
      <c r="CQ22" s="27"/>
      <c r="CR22" s="27"/>
      <c r="CS22" s="27"/>
      <c r="CT22" s="27"/>
      <c r="CU22" s="27"/>
      <c r="CV22" s="32"/>
      <c r="CW22" s="119" t="s">
        <v>122</v>
      </c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1"/>
      <c r="DO22" s="139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</row>
    <row r="23" spans="1:154" s="5" customFormat="1" ht="12" customHeight="1">
      <c r="A23" s="31"/>
      <c r="B23" s="126" t="s">
        <v>120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27"/>
      <c r="CQ23" s="27"/>
      <c r="CR23" s="27"/>
      <c r="CS23" s="27"/>
      <c r="CT23" s="27"/>
      <c r="CU23" s="27"/>
      <c r="CV23" s="32"/>
      <c r="CW23" s="119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1"/>
      <c r="DO23" s="139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</row>
    <row r="24" spans="1:154" s="5" customFormat="1" ht="18" customHeight="1">
      <c r="A24" s="3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32"/>
      <c r="CW24" s="119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1"/>
      <c r="DO24" s="139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</row>
    <row r="25" spans="1:154" s="5" customFormat="1" ht="2.25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5"/>
      <c r="CW25" s="122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4"/>
      <c r="DO25" s="37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</row>
    <row r="26" spans="1:123" s="5" customFormat="1" ht="12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54" s="5" customFormat="1" ht="15.75" customHeight="1">
      <c r="A27" s="46"/>
      <c r="B27" s="106" t="s">
        <v>108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 t="s">
        <v>405</v>
      </c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47"/>
    </row>
    <row r="28" spans="1:154" s="5" customFormat="1" ht="15.75" customHeight="1">
      <c r="A28" s="48"/>
      <c r="B28" s="91" t="s">
        <v>107</v>
      </c>
      <c r="C28" s="91"/>
      <c r="D28" s="91"/>
      <c r="E28" s="91"/>
      <c r="F28" s="91"/>
      <c r="G28" s="91"/>
      <c r="H28" s="91"/>
      <c r="I28" s="91"/>
      <c r="J28" s="105" t="s">
        <v>406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49"/>
    </row>
    <row r="29" spans="1:154" s="13" customFormat="1" ht="1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</row>
    <row r="30" spans="1:123" s="13" customFormat="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</row>
    <row r="31" spans="1:154" s="5" customFormat="1" ht="15.75" customHeight="1">
      <c r="A31" s="88" t="s">
        <v>106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90"/>
    </row>
    <row r="32" spans="1:154" s="11" customFormat="1" ht="54" customHeight="1">
      <c r="A32" s="78" t="s">
        <v>104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G32" s="78" t="s">
        <v>101</v>
      </c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80"/>
      <c r="BL32" s="78" t="s">
        <v>102</v>
      </c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0"/>
      <c r="CP32" s="78" t="s">
        <v>103</v>
      </c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85" t="s">
        <v>105</v>
      </c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7"/>
    </row>
    <row r="33" spans="1:154" s="53" customFormat="1" ht="12.75">
      <c r="A33" s="81">
        <v>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1">
        <v>2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81">
        <v>3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1">
        <v>4</v>
      </c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3"/>
      <c r="DT33" s="81">
        <v>5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3"/>
    </row>
    <row r="34" spans="1:154" s="54" customFormat="1" ht="1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</row>
  </sheetData>
  <sheetProtection/>
  <mergeCells count="39">
    <mergeCell ref="CB13:CJ13"/>
    <mergeCell ref="B20:CA20"/>
    <mergeCell ref="CB20:CO20"/>
    <mergeCell ref="DV17:EQ17"/>
    <mergeCell ref="CW19:DN21"/>
    <mergeCell ref="DO19:EX24"/>
    <mergeCell ref="CW22:DN25"/>
    <mergeCell ref="B21:CO21"/>
    <mergeCell ref="B22:CO22"/>
    <mergeCell ref="B23:CO23"/>
    <mergeCell ref="A6:EX6"/>
    <mergeCell ref="A8:EX8"/>
    <mergeCell ref="A10:EX10"/>
    <mergeCell ref="A12:EX12"/>
    <mergeCell ref="CK13:CT13"/>
    <mergeCell ref="J28:EW28"/>
    <mergeCell ref="B27:CO27"/>
    <mergeCell ref="CP27:EW27"/>
    <mergeCell ref="A16:CV18"/>
    <mergeCell ref="CW16:DN18"/>
    <mergeCell ref="B19:CO19"/>
    <mergeCell ref="BL33:CO33"/>
    <mergeCell ref="CP33:DS33"/>
    <mergeCell ref="DT33:EX33"/>
    <mergeCell ref="DT32:EX32"/>
    <mergeCell ref="A32:AF32"/>
    <mergeCell ref="A31:EX31"/>
    <mergeCell ref="B28:I28"/>
    <mergeCell ref="AG33:BK33"/>
    <mergeCell ref="CU13:DA13"/>
    <mergeCell ref="DT34:EX34"/>
    <mergeCell ref="CP32:DS32"/>
    <mergeCell ref="A34:AF34"/>
    <mergeCell ref="AG34:BK34"/>
    <mergeCell ref="BL34:CO34"/>
    <mergeCell ref="CP34:DS34"/>
    <mergeCell ref="A33:AF33"/>
    <mergeCell ref="AG32:BK32"/>
    <mergeCell ref="BL32:CO32"/>
  </mergeCells>
  <printOptions/>
  <pageMargins left="0.8267716535433072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93"/>
  <sheetViews>
    <sheetView zoomScaleSheetLayoutView="100" zoomScalePageLayoutView="0" workbookViewId="0" topLeftCell="A34">
      <selection activeCell="EE53" sqref="EE53:EP53"/>
    </sheetView>
  </sheetViews>
  <sheetFormatPr defaultColWidth="0.875" defaultRowHeight="12.75"/>
  <cols>
    <col min="1" max="16384" width="0.875" style="5" customWidth="1"/>
  </cols>
  <sheetData>
    <row r="1" spans="2:159" s="17" customFormat="1" ht="15.75">
      <c r="B1" s="177" t="s">
        <v>123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</row>
    <row r="2" spans="1:159" ht="16.5" customHeight="1">
      <c r="A2" s="26"/>
      <c r="B2" s="176" t="s">
        <v>124</v>
      </c>
      <c r="C2" s="176"/>
      <c r="D2" s="176"/>
      <c r="E2" s="176"/>
      <c r="F2" s="176"/>
      <c r="G2" s="176"/>
      <c r="H2" s="176"/>
      <c r="I2" s="176"/>
      <c r="J2" s="176"/>
      <c r="FC2" s="55" t="s">
        <v>132</v>
      </c>
    </row>
    <row r="3" spans="1:160" s="39" customFormat="1" ht="13.5" customHeight="1">
      <c r="A3" s="147" t="s">
        <v>126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47" t="s">
        <v>9</v>
      </c>
      <c r="P3" s="148"/>
      <c r="Q3" s="148"/>
      <c r="R3" s="148"/>
      <c r="S3" s="148"/>
      <c r="T3" s="148"/>
      <c r="U3" s="148"/>
      <c r="V3" s="149"/>
      <c r="W3" s="144" t="s">
        <v>128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6"/>
      <c r="BQ3" s="144" t="s">
        <v>12</v>
      </c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6"/>
      <c r="DK3" s="144" t="s">
        <v>13</v>
      </c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6"/>
    </row>
    <row r="4" spans="1:160" s="39" customFormat="1" ht="39.7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191"/>
      <c r="P4" s="192"/>
      <c r="Q4" s="192"/>
      <c r="R4" s="192"/>
      <c r="S4" s="192"/>
      <c r="T4" s="192"/>
      <c r="U4" s="192"/>
      <c r="V4" s="193"/>
      <c r="W4" s="147" t="s">
        <v>133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47" t="s">
        <v>127</v>
      </c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9"/>
      <c r="AY4" s="144" t="s">
        <v>129</v>
      </c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6"/>
      <c r="BQ4" s="147" t="s">
        <v>133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9"/>
      <c r="CE4" s="147" t="s">
        <v>127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9"/>
      <c r="CS4" s="144" t="s">
        <v>129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6"/>
      <c r="DK4" s="147" t="s">
        <v>133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9"/>
      <c r="DY4" s="147" t="s">
        <v>127</v>
      </c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9"/>
      <c r="EM4" s="144" t="s">
        <v>129</v>
      </c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6"/>
    </row>
    <row r="5" spans="1:160" s="39" customFormat="1" ht="40.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O5" s="150"/>
      <c r="P5" s="151"/>
      <c r="Q5" s="151"/>
      <c r="R5" s="151"/>
      <c r="S5" s="151"/>
      <c r="T5" s="151"/>
      <c r="U5" s="151"/>
      <c r="V5" s="152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2"/>
      <c r="AK5" s="150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2"/>
      <c r="AY5" s="142" t="s">
        <v>130</v>
      </c>
      <c r="AZ5" s="142"/>
      <c r="BA5" s="142"/>
      <c r="BB5" s="142"/>
      <c r="BC5" s="142"/>
      <c r="BD5" s="142"/>
      <c r="BE5" s="142"/>
      <c r="BF5" s="142"/>
      <c r="BG5" s="142"/>
      <c r="BH5" s="142" t="s">
        <v>131</v>
      </c>
      <c r="BI5" s="142"/>
      <c r="BJ5" s="142"/>
      <c r="BK5" s="142"/>
      <c r="BL5" s="142"/>
      <c r="BM5" s="142"/>
      <c r="BN5" s="142"/>
      <c r="BO5" s="142"/>
      <c r="BP5" s="142"/>
      <c r="BQ5" s="150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2"/>
      <c r="CE5" s="150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2"/>
      <c r="CS5" s="142" t="s">
        <v>130</v>
      </c>
      <c r="CT5" s="142"/>
      <c r="CU5" s="142"/>
      <c r="CV5" s="142"/>
      <c r="CW5" s="142"/>
      <c r="CX5" s="142"/>
      <c r="CY5" s="142"/>
      <c r="CZ5" s="142"/>
      <c r="DA5" s="142"/>
      <c r="DB5" s="142" t="s">
        <v>131</v>
      </c>
      <c r="DC5" s="142"/>
      <c r="DD5" s="142"/>
      <c r="DE5" s="142"/>
      <c r="DF5" s="142"/>
      <c r="DG5" s="142"/>
      <c r="DH5" s="142"/>
      <c r="DI5" s="142"/>
      <c r="DJ5" s="142"/>
      <c r="DK5" s="150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2"/>
      <c r="DY5" s="150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2"/>
      <c r="EM5" s="142" t="s">
        <v>130</v>
      </c>
      <c r="EN5" s="142"/>
      <c r="EO5" s="142"/>
      <c r="EP5" s="142"/>
      <c r="EQ5" s="142"/>
      <c r="ER5" s="142"/>
      <c r="ES5" s="142"/>
      <c r="ET5" s="142"/>
      <c r="EU5" s="142"/>
      <c r="EV5" s="142" t="s">
        <v>131</v>
      </c>
      <c r="EW5" s="142"/>
      <c r="EX5" s="142"/>
      <c r="EY5" s="142"/>
      <c r="EZ5" s="142"/>
      <c r="FA5" s="142"/>
      <c r="FB5" s="142"/>
      <c r="FC5" s="142"/>
      <c r="FD5" s="142"/>
    </row>
    <row r="6" spans="1:160" ht="12.75">
      <c r="A6" s="181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43">
        <v>2</v>
      </c>
      <c r="P6" s="143"/>
      <c r="Q6" s="143"/>
      <c r="R6" s="143"/>
      <c r="S6" s="143"/>
      <c r="T6" s="143"/>
      <c r="U6" s="143"/>
      <c r="V6" s="143"/>
      <c r="W6" s="143">
        <v>3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>
        <v>4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>
        <v>5</v>
      </c>
      <c r="AZ6" s="143"/>
      <c r="BA6" s="143"/>
      <c r="BB6" s="143"/>
      <c r="BC6" s="143"/>
      <c r="BD6" s="143"/>
      <c r="BE6" s="143"/>
      <c r="BF6" s="143"/>
      <c r="BG6" s="143"/>
      <c r="BH6" s="143">
        <v>6</v>
      </c>
      <c r="BI6" s="143"/>
      <c r="BJ6" s="143"/>
      <c r="BK6" s="143"/>
      <c r="BL6" s="143"/>
      <c r="BM6" s="143"/>
      <c r="BN6" s="143"/>
      <c r="BO6" s="143"/>
      <c r="BP6" s="143"/>
      <c r="BQ6" s="143">
        <v>7</v>
      </c>
      <c r="BR6" s="143">
        <v>6.06122448979592</v>
      </c>
      <c r="BS6" s="143">
        <v>6.1530612244898</v>
      </c>
      <c r="BT6" s="143">
        <v>6.33673469387755</v>
      </c>
      <c r="BU6" s="143">
        <v>6.42857142857143</v>
      </c>
      <c r="BV6" s="143"/>
      <c r="BW6" s="143"/>
      <c r="BX6" s="143"/>
      <c r="BY6" s="143">
        <v>6.52040816326531</v>
      </c>
      <c r="BZ6" s="143">
        <v>6.61224489795918</v>
      </c>
      <c r="CA6" s="143">
        <v>6.70408163265306</v>
      </c>
      <c r="CB6" s="143">
        <v>6.79591836734694</v>
      </c>
      <c r="CC6" s="143">
        <v>6.88775510204082</v>
      </c>
      <c r="CD6" s="143">
        <v>6.97959183673469</v>
      </c>
      <c r="CE6" s="143">
        <v>8</v>
      </c>
      <c r="CF6" s="143">
        <v>7.16326530612245</v>
      </c>
      <c r="CG6" s="143">
        <v>7.25510204081633</v>
      </c>
      <c r="CH6" s="143">
        <v>7.3469387755102</v>
      </c>
      <c r="CI6" s="143">
        <v>7.43877551020408</v>
      </c>
      <c r="CJ6" s="143">
        <v>7.53061224489796</v>
      </c>
      <c r="CK6" s="143"/>
      <c r="CL6" s="143"/>
      <c r="CM6" s="143">
        <v>7.62244897959184</v>
      </c>
      <c r="CN6" s="143">
        <v>7.71428571428571</v>
      </c>
      <c r="CO6" s="143">
        <v>7.80612244897959</v>
      </c>
      <c r="CP6" s="143">
        <v>7.89795918367347</v>
      </c>
      <c r="CQ6" s="143">
        <v>7.98979591836735</v>
      </c>
      <c r="CR6" s="143">
        <v>8.08163265306123</v>
      </c>
      <c r="CS6" s="143">
        <v>9</v>
      </c>
      <c r="CT6" s="143">
        <v>8.26530612244898</v>
      </c>
      <c r="CU6" s="143">
        <v>8.35714285714286</v>
      </c>
      <c r="CV6" s="143">
        <v>8.44897959183674</v>
      </c>
      <c r="CW6" s="143"/>
      <c r="CX6" s="143">
        <v>8.54081632653061</v>
      </c>
      <c r="CY6" s="143">
        <v>8.63265306122449</v>
      </c>
      <c r="CZ6" s="143">
        <v>8.72448979591837</v>
      </c>
      <c r="DA6" s="143">
        <v>8.81632653061225</v>
      </c>
      <c r="DB6" s="143">
        <v>10</v>
      </c>
      <c r="DC6" s="143"/>
      <c r="DD6" s="143"/>
      <c r="DE6" s="143"/>
      <c r="DF6" s="143"/>
      <c r="DG6" s="143"/>
      <c r="DH6" s="143"/>
      <c r="DI6" s="143"/>
      <c r="DJ6" s="143"/>
      <c r="DK6" s="143">
        <v>11</v>
      </c>
      <c r="DL6" s="143">
        <v>9.23266579359017</v>
      </c>
      <c r="DM6" s="143">
        <v>9.32579850121867</v>
      </c>
      <c r="DN6" s="143">
        <v>9.41893120884718</v>
      </c>
      <c r="DO6" s="143">
        <v>9.51206391647569</v>
      </c>
      <c r="DP6" s="143">
        <v>9.60519662410419</v>
      </c>
      <c r="DQ6" s="143"/>
      <c r="DR6" s="143"/>
      <c r="DS6" s="143">
        <v>9.6983293317327</v>
      </c>
      <c r="DT6" s="143">
        <v>9.7914620393612</v>
      </c>
      <c r="DU6" s="143">
        <v>9.88459474698971</v>
      </c>
      <c r="DV6" s="143">
        <v>9.97772745461822</v>
      </c>
      <c r="DW6" s="143">
        <v>10.0708601622467</v>
      </c>
      <c r="DX6" s="143">
        <v>10.1639928698752</v>
      </c>
      <c r="DY6" s="143">
        <v>12</v>
      </c>
      <c r="DZ6" s="143">
        <v>10.3502582851322</v>
      </c>
      <c r="EA6" s="143">
        <v>10.4433909927607</v>
      </c>
      <c r="EB6" s="143">
        <v>10.5365237003892</v>
      </c>
      <c r="EC6" s="143">
        <v>10.6296564080178</v>
      </c>
      <c r="ED6" s="143">
        <v>10.7227891156463</v>
      </c>
      <c r="EE6" s="143"/>
      <c r="EF6" s="143"/>
      <c r="EG6" s="143">
        <v>10.8159218232748</v>
      </c>
      <c r="EH6" s="143">
        <v>10.9090545309033</v>
      </c>
      <c r="EI6" s="143">
        <v>11.0021872385318</v>
      </c>
      <c r="EJ6" s="143">
        <v>11.0953199461603</v>
      </c>
      <c r="EK6" s="143">
        <v>11.1884526537888</v>
      </c>
      <c r="EL6" s="143">
        <v>11.2815853614173</v>
      </c>
      <c r="EM6" s="143">
        <v>13</v>
      </c>
      <c r="EN6" s="143">
        <v>11.4678507766743</v>
      </c>
      <c r="EO6" s="143">
        <v>11.5609834843028</v>
      </c>
      <c r="EP6" s="143"/>
      <c r="EQ6" s="143">
        <v>11.7472488995598</v>
      </c>
      <c r="ER6" s="143">
        <v>11.8403816071883</v>
      </c>
      <c r="ES6" s="143">
        <v>11.9335143148168</v>
      </c>
      <c r="ET6" s="143"/>
      <c r="EU6" s="143">
        <v>12.0266470224453</v>
      </c>
      <c r="EV6" s="143">
        <v>14</v>
      </c>
      <c r="EW6" s="143"/>
      <c r="EX6" s="143"/>
      <c r="EY6" s="143"/>
      <c r="EZ6" s="143"/>
      <c r="FA6" s="143"/>
      <c r="FB6" s="143"/>
      <c r="FC6" s="143"/>
      <c r="FD6" s="143"/>
    </row>
    <row r="7" spans="1:160" ht="12.75">
      <c r="A7" s="40"/>
      <c r="B7" s="179" t="s">
        <v>97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4" t="s">
        <v>15</v>
      </c>
      <c r="P7" s="184"/>
      <c r="Q7" s="184"/>
      <c r="R7" s="184"/>
      <c r="S7" s="184"/>
      <c r="T7" s="184"/>
      <c r="U7" s="184"/>
      <c r="V7" s="184"/>
      <c r="W7" s="143">
        <f>BQ7+DK7</f>
        <v>715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>
        <f>CE7+DY7</f>
        <v>584</v>
      </c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>
        <f>CS7+EM7</f>
        <v>105</v>
      </c>
      <c r="AZ7" s="143"/>
      <c r="BA7" s="143"/>
      <c r="BB7" s="143"/>
      <c r="BC7" s="143"/>
      <c r="BD7" s="143"/>
      <c r="BE7" s="143"/>
      <c r="BF7" s="143"/>
      <c r="BG7" s="143"/>
      <c r="BH7" s="143">
        <f>DB7+EV7</f>
        <v>7</v>
      </c>
      <c r="BI7" s="143"/>
      <c r="BJ7" s="143"/>
      <c r="BK7" s="143"/>
      <c r="BL7" s="143"/>
      <c r="BM7" s="143"/>
      <c r="BN7" s="143"/>
      <c r="BO7" s="143"/>
      <c r="BP7" s="143"/>
      <c r="BQ7" s="143">
        <v>396</v>
      </c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>
        <v>304</v>
      </c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>
        <f>3+12+10+8+4+3+6</f>
        <v>46</v>
      </c>
      <c r="CT7" s="143"/>
      <c r="CU7" s="143"/>
      <c r="CV7" s="143"/>
      <c r="CW7" s="143"/>
      <c r="CX7" s="143"/>
      <c r="CY7" s="143"/>
      <c r="CZ7" s="143"/>
      <c r="DA7" s="143"/>
      <c r="DB7" s="143">
        <f>1+1</f>
        <v>2</v>
      </c>
      <c r="DC7" s="143"/>
      <c r="DD7" s="143"/>
      <c r="DE7" s="143"/>
      <c r="DF7" s="143"/>
      <c r="DG7" s="143"/>
      <c r="DH7" s="143"/>
      <c r="DI7" s="143"/>
      <c r="DJ7" s="143"/>
      <c r="DK7" s="143">
        <v>319</v>
      </c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>
        <v>280</v>
      </c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>
        <f>7+8+13+12+8+1+10</f>
        <v>59</v>
      </c>
      <c r="EN7" s="143"/>
      <c r="EO7" s="143"/>
      <c r="EP7" s="143"/>
      <c r="EQ7" s="143"/>
      <c r="ER7" s="143"/>
      <c r="ES7" s="143"/>
      <c r="ET7" s="143"/>
      <c r="EU7" s="143"/>
      <c r="EV7" s="143">
        <f>1+1+3</f>
        <v>5</v>
      </c>
      <c r="EW7" s="143"/>
      <c r="EX7" s="143"/>
      <c r="EY7" s="143"/>
      <c r="EZ7" s="143"/>
      <c r="FA7" s="143"/>
      <c r="FB7" s="143"/>
      <c r="FC7" s="143"/>
      <c r="FD7" s="143"/>
    </row>
    <row r="8" spans="1:160" ht="12.75">
      <c r="A8" s="40"/>
      <c r="B8" s="179" t="s">
        <v>44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184" t="s">
        <v>16</v>
      </c>
      <c r="P8" s="184"/>
      <c r="Q8" s="184"/>
      <c r="R8" s="184"/>
      <c r="S8" s="184"/>
      <c r="T8" s="184"/>
      <c r="U8" s="184"/>
      <c r="V8" s="184"/>
      <c r="W8" s="143">
        <f>BQ8+DK8</f>
        <v>1382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>
        <f>CE8+DY8</f>
        <v>1068</v>
      </c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>
        <f>CS8+EM8</f>
        <v>532</v>
      </c>
      <c r="AZ8" s="143"/>
      <c r="BA8" s="143"/>
      <c r="BB8" s="143"/>
      <c r="BC8" s="143"/>
      <c r="BD8" s="143"/>
      <c r="BE8" s="143"/>
      <c r="BF8" s="143"/>
      <c r="BG8" s="143"/>
      <c r="BH8" s="143">
        <f>DB8+EV8</f>
        <v>53</v>
      </c>
      <c r="BI8" s="143"/>
      <c r="BJ8" s="143"/>
      <c r="BK8" s="143"/>
      <c r="BL8" s="143"/>
      <c r="BM8" s="143"/>
      <c r="BN8" s="143"/>
      <c r="BO8" s="143"/>
      <c r="BP8" s="143"/>
      <c r="BQ8" s="143">
        <v>645</v>
      </c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>
        <v>503</v>
      </c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>
        <f>44+47+22+27+20+8+44</f>
        <v>212</v>
      </c>
      <c r="CT8" s="143"/>
      <c r="CU8" s="143"/>
      <c r="CV8" s="143"/>
      <c r="CW8" s="143"/>
      <c r="CX8" s="143"/>
      <c r="CY8" s="143"/>
      <c r="CZ8" s="143"/>
      <c r="DA8" s="143"/>
      <c r="DB8" s="143">
        <f>1+3+3+1+11</f>
        <v>19</v>
      </c>
      <c r="DC8" s="143"/>
      <c r="DD8" s="143"/>
      <c r="DE8" s="143"/>
      <c r="DF8" s="143"/>
      <c r="DG8" s="143"/>
      <c r="DH8" s="143"/>
      <c r="DI8" s="143"/>
      <c r="DJ8" s="143"/>
      <c r="DK8" s="143">
        <v>737</v>
      </c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>
        <v>565</v>
      </c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>
        <f>52+54+40+38+74+9+53</f>
        <v>320</v>
      </c>
      <c r="EN8" s="143"/>
      <c r="EO8" s="143"/>
      <c r="EP8" s="143"/>
      <c r="EQ8" s="143"/>
      <c r="ER8" s="143"/>
      <c r="ES8" s="143"/>
      <c r="ET8" s="143"/>
      <c r="EU8" s="143"/>
      <c r="EV8" s="143">
        <f>2+4+6+10+12</f>
        <v>34</v>
      </c>
      <c r="EW8" s="143"/>
      <c r="EX8" s="143"/>
      <c r="EY8" s="143"/>
      <c r="EZ8" s="143"/>
      <c r="FA8" s="143"/>
      <c r="FB8" s="143"/>
      <c r="FC8" s="143"/>
      <c r="FD8" s="143"/>
    </row>
    <row r="9" spans="1:160" s="18" customFormat="1" ht="25.5" customHeight="1">
      <c r="A9" s="41"/>
      <c r="B9" s="156" t="s">
        <v>45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158" t="s">
        <v>17</v>
      </c>
      <c r="P9" s="158"/>
      <c r="Q9" s="158"/>
      <c r="R9" s="158"/>
      <c r="S9" s="158"/>
      <c r="T9" s="158"/>
      <c r="U9" s="158"/>
      <c r="V9" s="158"/>
      <c r="W9" s="143">
        <f>BQ9+DK9</f>
        <v>925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>
        <f>CE9+DY9</f>
        <v>725</v>
      </c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>
        <f>CS9+EM9</f>
        <v>533</v>
      </c>
      <c r="AZ9" s="143"/>
      <c r="BA9" s="143"/>
      <c r="BB9" s="143"/>
      <c r="BC9" s="143"/>
      <c r="BD9" s="143"/>
      <c r="BE9" s="143"/>
      <c r="BF9" s="143"/>
      <c r="BG9" s="143"/>
      <c r="BH9" s="143">
        <f>DB9+EV9</f>
        <v>38</v>
      </c>
      <c r="BI9" s="143"/>
      <c r="BJ9" s="143"/>
      <c r="BK9" s="143"/>
      <c r="BL9" s="143"/>
      <c r="BM9" s="143"/>
      <c r="BN9" s="143"/>
      <c r="BO9" s="143"/>
      <c r="BP9" s="143"/>
      <c r="BQ9" s="155">
        <v>328</v>
      </c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>
        <v>250</v>
      </c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>
        <f>27+45+22+9+3+4+43</f>
        <v>153</v>
      </c>
      <c r="CT9" s="155"/>
      <c r="CU9" s="155"/>
      <c r="CV9" s="155"/>
      <c r="CW9" s="155"/>
      <c r="CX9" s="155"/>
      <c r="CY9" s="155"/>
      <c r="CZ9" s="155"/>
      <c r="DA9" s="155"/>
      <c r="DB9" s="155">
        <f>1+2+6</f>
        <v>9</v>
      </c>
      <c r="DC9" s="155"/>
      <c r="DD9" s="155"/>
      <c r="DE9" s="155"/>
      <c r="DF9" s="155"/>
      <c r="DG9" s="155"/>
      <c r="DH9" s="155"/>
      <c r="DI9" s="155"/>
      <c r="DJ9" s="155"/>
      <c r="DK9" s="155">
        <v>597</v>
      </c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>
        <v>475</v>
      </c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>
        <f>61+73+84+53+28+6+75</f>
        <v>380</v>
      </c>
      <c r="EN9" s="155"/>
      <c r="EO9" s="155"/>
      <c r="EP9" s="155"/>
      <c r="EQ9" s="155"/>
      <c r="ER9" s="155"/>
      <c r="ES9" s="155"/>
      <c r="ET9" s="155"/>
      <c r="EU9" s="155"/>
      <c r="EV9" s="155">
        <f>3+4+4+18</f>
        <v>29</v>
      </c>
      <c r="EW9" s="155"/>
      <c r="EX9" s="155"/>
      <c r="EY9" s="155"/>
      <c r="EZ9" s="155"/>
      <c r="FA9" s="155"/>
      <c r="FB9" s="155"/>
      <c r="FC9" s="155"/>
      <c r="FD9" s="155"/>
    </row>
    <row r="10" spans="1:160" ht="12.75">
      <c r="A10" s="40"/>
      <c r="B10" s="179" t="s">
        <v>125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184" t="s">
        <v>18</v>
      </c>
      <c r="P10" s="184"/>
      <c r="Q10" s="184"/>
      <c r="R10" s="184"/>
      <c r="S10" s="184"/>
      <c r="T10" s="184"/>
      <c r="U10" s="184"/>
      <c r="V10" s="184"/>
      <c r="W10" s="143">
        <f>BQ10+DK10</f>
        <v>3022</v>
      </c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>
        <f>CE10+DY10</f>
        <v>2377</v>
      </c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>
        <f>CS10+EM10</f>
        <v>1170</v>
      </c>
      <c r="AZ10" s="143"/>
      <c r="BA10" s="143"/>
      <c r="BB10" s="143"/>
      <c r="BC10" s="143"/>
      <c r="BD10" s="143"/>
      <c r="BE10" s="143"/>
      <c r="BF10" s="143"/>
      <c r="BG10" s="143"/>
      <c r="BH10" s="143">
        <f>DB10+EV10</f>
        <v>98</v>
      </c>
      <c r="BI10" s="143"/>
      <c r="BJ10" s="143"/>
      <c r="BK10" s="143"/>
      <c r="BL10" s="143"/>
      <c r="BM10" s="143"/>
      <c r="BN10" s="143"/>
      <c r="BO10" s="143"/>
      <c r="BP10" s="143"/>
      <c r="BQ10" s="143">
        <f>BQ9+BQ8+BQ7</f>
        <v>1369</v>
      </c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>
        <f>CE9+CE8+CE7</f>
        <v>1057</v>
      </c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>
        <f>CS7+CS8+CS9</f>
        <v>411</v>
      </c>
      <c r="CT10" s="143"/>
      <c r="CU10" s="143"/>
      <c r="CV10" s="143"/>
      <c r="CW10" s="143"/>
      <c r="CX10" s="143"/>
      <c r="CY10" s="143"/>
      <c r="CZ10" s="143"/>
      <c r="DA10" s="143"/>
      <c r="DB10" s="143">
        <f>DB7+DB8+DB9</f>
        <v>30</v>
      </c>
      <c r="DC10" s="143"/>
      <c r="DD10" s="143"/>
      <c r="DE10" s="143"/>
      <c r="DF10" s="143"/>
      <c r="DG10" s="143"/>
      <c r="DH10" s="143"/>
      <c r="DI10" s="143"/>
      <c r="DJ10" s="143"/>
      <c r="DK10" s="143">
        <f>DK7+DK8+DK9</f>
        <v>1653</v>
      </c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>
        <f>DY7+DY8+DY9</f>
        <v>1320</v>
      </c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>
        <f>EM7+EM8+EM9</f>
        <v>759</v>
      </c>
      <c r="EN10" s="143"/>
      <c r="EO10" s="143"/>
      <c r="EP10" s="143"/>
      <c r="EQ10" s="143"/>
      <c r="ER10" s="143"/>
      <c r="ES10" s="143"/>
      <c r="ET10" s="143"/>
      <c r="EU10" s="143"/>
      <c r="EV10" s="143">
        <f>EV7+EV8+EV9</f>
        <v>68</v>
      </c>
      <c r="EW10" s="143"/>
      <c r="EX10" s="143"/>
      <c r="EY10" s="143"/>
      <c r="EZ10" s="143"/>
      <c r="FA10" s="143"/>
      <c r="FB10" s="143"/>
      <c r="FC10" s="143"/>
      <c r="FD10" s="143"/>
    </row>
    <row r="11" ht="16.5" customHeight="1"/>
    <row r="12" spans="2:159" s="17" customFormat="1" ht="15.75">
      <c r="B12" s="177" t="s">
        <v>135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</row>
    <row r="13" spans="1:159" s="6" customFormat="1" ht="16.5" customHeight="1">
      <c r="A13" s="26"/>
      <c r="B13" s="178" t="s">
        <v>156</v>
      </c>
      <c r="C13" s="178"/>
      <c r="D13" s="178"/>
      <c r="E13" s="178"/>
      <c r="F13" s="178"/>
      <c r="G13" s="178"/>
      <c r="H13" s="178"/>
      <c r="I13" s="178"/>
      <c r="J13" s="178"/>
      <c r="FC13" s="56" t="s">
        <v>134</v>
      </c>
    </row>
    <row r="14" spans="1:160" s="39" customFormat="1" ht="13.5" customHeight="1">
      <c r="A14" s="147" t="s">
        <v>136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9"/>
      <c r="BV14" s="185" t="s">
        <v>9</v>
      </c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7"/>
      <c r="CH14" s="198" t="s">
        <v>137</v>
      </c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200"/>
      <c r="EL14" s="185" t="s">
        <v>140</v>
      </c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7"/>
    </row>
    <row r="15" spans="1:160" s="39" customFormat="1" ht="40.5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2"/>
      <c r="BV15" s="188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90"/>
      <c r="CH15" s="197" t="s">
        <v>138</v>
      </c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 t="s">
        <v>142</v>
      </c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 t="s">
        <v>139</v>
      </c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88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90"/>
    </row>
    <row r="16" spans="1:160" ht="12.75">
      <c r="A16" s="181">
        <v>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3"/>
      <c r="BV16" s="143">
        <v>2</v>
      </c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>
        <v>3</v>
      </c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>
        <v>4</v>
      </c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>
        <v>5</v>
      </c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>
        <v>6</v>
      </c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</row>
    <row r="17" spans="1:160" s="45" customFormat="1" ht="39.75" customHeight="1">
      <c r="A17" s="44"/>
      <c r="B17" s="194" t="s">
        <v>143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5"/>
      <c r="BV17" s="196" t="s">
        <v>15</v>
      </c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60">
        <f>46+88+148+115+121+31+231</f>
        <v>780</v>
      </c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201" t="s">
        <v>141</v>
      </c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 t="s">
        <v>141</v>
      </c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160">
        <f>38+75+91+225+25</f>
        <v>454</v>
      </c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</row>
    <row r="18" spans="1:160" s="45" customFormat="1" ht="27.75" customHeight="1">
      <c r="A18" s="44"/>
      <c r="B18" s="194" t="s">
        <v>144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5"/>
      <c r="BV18" s="196" t="s">
        <v>16</v>
      </c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60">
        <f>46+88+148+115+121+31+231</f>
        <v>780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>
        <v>0</v>
      </c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>
        <v>0</v>
      </c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>
        <f>27+53+85+64+22</f>
        <v>251</v>
      </c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</row>
    <row r="19" spans="1:160" ht="12.75">
      <c r="A19" s="40"/>
      <c r="B19" s="179" t="s">
        <v>35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80"/>
      <c r="BV19" s="184" t="s">
        <v>17</v>
      </c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43">
        <f>46+88+148+115+121+31+231</f>
        <v>780</v>
      </c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>
        <v>0</v>
      </c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>
        <v>0</v>
      </c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>
        <f>30+49+95+60+75+18</f>
        <v>327</v>
      </c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</row>
    <row r="20" spans="1:160" ht="12.75">
      <c r="A20" s="40"/>
      <c r="B20" s="179" t="s">
        <v>36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184" t="s">
        <v>18</v>
      </c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43">
        <f>44+87+108+112+111+31+231</f>
        <v>724</v>
      </c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>
        <f>2+1+1+2</f>
        <v>6</v>
      </c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>
        <v>0</v>
      </c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>
        <f>26+38+61+55+68+13</f>
        <v>261</v>
      </c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</row>
    <row r="21" spans="1:160" ht="12.75">
      <c r="A21" s="40"/>
      <c r="B21" s="179" t="s">
        <v>145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80"/>
      <c r="BV21" s="184" t="s">
        <v>19</v>
      </c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43">
        <f>44+87+147+113+121+31+231</f>
        <v>774</v>
      </c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>
        <f>2+1+1+2</f>
        <v>6</v>
      </c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>
        <v>0</v>
      </c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>
        <f>9+10+17+18+23+4</f>
        <v>81</v>
      </c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</row>
    <row r="22" spans="1:160" ht="12.75">
      <c r="A22" s="40"/>
      <c r="B22" s="179" t="s">
        <v>146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80"/>
      <c r="BV22" s="184" t="s">
        <v>20</v>
      </c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43">
        <f>10+23+26+23+17+9+19</f>
        <v>127</v>
      </c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>
        <v>0</v>
      </c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>
        <v>0</v>
      </c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>
        <f>3+1</f>
        <v>4</v>
      </c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</row>
    <row r="23" spans="1:160" ht="12.75">
      <c r="A23" s="40"/>
      <c r="B23" s="179" t="s">
        <v>147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80"/>
      <c r="BV23" s="184" t="s">
        <v>21</v>
      </c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43">
        <f>18+27+50+63+73+13+123</f>
        <v>367</v>
      </c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>
        <v>0</v>
      </c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>
        <v>0</v>
      </c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>
        <f>4+4+1+6+7</f>
        <v>22</v>
      </c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</row>
    <row r="24" spans="1:160" ht="12.75">
      <c r="A24" s="40"/>
      <c r="B24" s="179" t="s">
        <v>148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80"/>
      <c r="BV24" s="184" t="s">
        <v>22</v>
      </c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43">
        <f>37+69+124+96+102+27+220</f>
        <v>675</v>
      </c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>
        <f>1+1</f>
        <v>2</v>
      </c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>
        <v>0</v>
      </c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>
        <f>14+36+47+26+32+12</f>
        <v>167</v>
      </c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</row>
    <row r="25" spans="1:160" s="45" customFormat="1" ht="39.75" customHeight="1">
      <c r="A25" s="44"/>
      <c r="B25" s="194" t="s">
        <v>154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5"/>
      <c r="BV25" s="196" t="s">
        <v>23</v>
      </c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60">
        <f>7+8+21+37+42+9+33</f>
        <v>157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>
        <f>2+4+3+6+1</f>
        <v>16</v>
      </c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>
        <f>1+1+10+5</f>
        <v>17</v>
      </c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>
        <f>1+2+4+8+12</f>
        <v>27</v>
      </c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</row>
    <row r="26" spans="1:160" ht="12.75">
      <c r="A26" s="40"/>
      <c r="B26" s="179" t="s">
        <v>37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80"/>
      <c r="BV26" s="184" t="s">
        <v>24</v>
      </c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43">
        <f>15+40+89+51+55+5+32</f>
        <v>287</v>
      </c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>
        <f>31+47+37+58+57+5+63</f>
        <v>298</v>
      </c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>
        <f>1+22+6+9</f>
        <v>38</v>
      </c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>
        <f>1+1+1</f>
        <v>3</v>
      </c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</row>
    <row r="27" spans="1:160" ht="12.75">
      <c r="A27" s="40"/>
      <c r="B27" s="179" t="s">
        <v>149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184" t="s">
        <v>25</v>
      </c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43">
        <f>47+36+37+1+28</f>
        <v>149</v>
      </c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>
        <f>1+4+1+2+2+4</f>
        <v>14</v>
      </c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>
        <f>1+4+6+10+7</f>
        <v>28</v>
      </c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>
        <f>1+22+24+22+2</f>
        <v>71</v>
      </c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</row>
    <row r="28" spans="1:160" ht="27" customHeight="1">
      <c r="A28" s="40"/>
      <c r="B28" s="179" t="s">
        <v>411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80"/>
      <c r="BV28" s="184" t="s">
        <v>26</v>
      </c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43">
        <f>41+77+97+104+105+17+90</f>
        <v>531</v>
      </c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>
        <v>0</v>
      </c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>
        <v>0</v>
      </c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>
        <f>31+66+74+61+77+12</f>
        <v>321</v>
      </c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</row>
    <row r="29" spans="1:160" ht="19.5" customHeight="1">
      <c r="A29" s="40"/>
      <c r="B29" s="179" t="s">
        <v>412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84" t="s">
        <v>27</v>
      </c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43">
        <f>3+1+7+9</f>
        <v>20</v>
      </c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>
        <v>0</v>
      </c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>
        <f>3</f>
        <v>3</v>
      </c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>
        <v>0</v>
      </c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</row>
    <row r="30" spans="1:160" ht="12.75">
      <c r="A30" s="40"/>
      <c r="B30" s="179" t="s">
        <v>38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84" t="s">
        <v>28</v>
      </c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43">
        <v>0</v>
      </c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>
        <v>0</v>
      </c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>
        <v>0</v>
      </c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>
        <v>0</v>
      </c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</row>
    <row r="31" spans="1:160" ht="12.75">
      <c r="A31" s="40"/>
      <c r="B31" s="179" t="s">
        <v>413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84" t="s">
        <v>29</v>
      </c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43">
        <f>148+151+43+32+16</f>
        <v>390</v>
      </c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>
        <v>0</v>
      </c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>
        <v>0</v>
      </c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>
        <f>1+17+8+8</f>
        <v>34</v>
      </c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</row>
    <row r="32" spans="1:160" ht="12.75">
      <c r="A32" s="40"/>
      <c r="B32" s="179" t="s">
        <v>150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84" t="s">
        <v>30</v>
      </c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43">
        <f>165+172+36+20+26+2+92</f>
        <v>513</v>
      </c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>
        <v>0</v>
      </c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>
        <f>1+4+20+7+13</f>
        <v>45</v>
      </c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>
        <f>4</f>
        <v>4</v>
      </c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</row>
    <row r="33" spans="1:160" s="45" customFormat="1" ht="39.75" customHeight="1">
      <c r="A33" s="44"/>
      <c r="B33" s="194" t="s">
        <v>152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5"/>
      <c r="BV33" s="196" t="s">
        <v>31</v>
      </c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60">
        <v>0</v>
      </c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>
        <v>0</v>
      </c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>
        <v>0</v>
      </c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>
        <v>0</v>
      </c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</row>
    <row r="34" spans="1:160" s="45" customFormat="1" ht="27.75" customHeight="1">
      <c r="A34" s="44"/>
      <c r="B34" s="194" t="s">
        <v>153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5"/>
      <c r="BV34" s="196" t="s">
        <v>32</v>
      </c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60">
        <v>0</v>
      </c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>
        <v>0</v>
      </c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>
        <v>0</v>
      </c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>
        <v>0</v>
      </c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</row>
    <row r="35" spans="1:160" ht="12.75">
      <c r="A35" s="40"/>
      <c r="B35" s="179" t="s">
        <v>39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84" t="s">
        <v>33</v>
      </c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43">
        <f>27+45+92+47+59+22+211</f>
        <v>503</v>
      </c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>
        <v>0</v>
      </c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>
        <v>0</v>
      </c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>
        <f>1</f>
        <v>1</v>
      </c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</row>
    <row r="36" spans="1:160" ht="14.25" customHeight="1">
      <c r="A36" s="40"/>
      <c r="B36" s="179" t="s">
        <v>151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84" t="s">
        <v>34</v>
      </c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43">
        <f>46+88+148+115+121+231</f>
        <v>749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202" t="s">
        <v>141</v>
      </c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 t="s">
        <v>141</v>
      </c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143">
        <f>36+70+124+93+101+24</f>
        <v>448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</row>
    <row r="37" s="57" customFormat="1" ht="3" customHeight="1"/>
    <row r="38" spans="6:140" s="57" customFormat="1" ht="12.75" customHeight="1">
      <c r="F38" s="58" t="s">
        <v>390</v>
      </c>
      <c r="EA38" s="214">
        <f>SUM(DY18:EK35)</f>
        <v>131</v>
      </c>
      <c r="EB38" s="214"/>
      <c r="EC38" s="214"/>
      <c r="ED38" s="214"/>
      <c r="EE38" s="214"/>
      <c r="EF38" s="214"/>
      <c r="EG38" s="214"/>
      <c r="EH38" s="214"/>
      <c r="EI38" s="214"/>
      <c r="EJ38" s="214"/>
    </row>
    <row r="39" s="57" customFormat="1" ht="12.75" customHeight="1">
      <c r="F39" s="58" t="s">
        <v>158</v>
      </c>
    </row>
    <row r="41" spans="2:159" s="17" customFormat="1" ht="15.75">
      <c r="B41" s="177" t="s">
        <v>40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</row>
    <row r="42" spans="1:159" s="6" customFormat="1" ht="16.5" customHeight="1">
      <c r="A42" s="26"/>
      <c r="B42" s="178" t="s">
        <v>155</v>
      </c>
      <c r="C42" s="178"/>
      <c r="D42" s="178"/>
      <c r="E42" s="178"/>
      <c r="F42" s="178"/>
      <c r="G42" s="178"/>
      <c r="H42" s="178"/>
      <c r="I42" s="178"/>
      <c r="J42" s="178"/>
      <c r="FC42" s="56" t="s">
        <v>134</v>
      </c>
    </row>
    <row r="43" spans="1:160" s="42" customFormat="1" ht="27.75" customHeight="1">
      <c r="A43" s="147" t="s">
        <v>159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  <c r="BV43" s="147" t="s">
        <v>9</v>
      </c>
      <c r="BW43" s="148"/>
      <c r="BX43" s="148"/>
      <c r="BY43" s="148"/>
      <c r="BZ43" s="148"/>
      <c r="CA43" s="148"/>
      <c r="CB43" s="148"/>
      <c r="CC43" s="148"/>
      <c r="CD43" s="148"/>
      <c r="CE43" s="148"/>
      <c r="CF43" s="149"/>
      <c r="CG43" s="147" t="s">
        <v>160</v>
      </c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9"/>
      <c r="CZ43" s="144" t="s">
        <v>161</v>
      </c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6"/>
      <c r="EE43" s="147" t="s">
        <v>163</v>
      </c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9"/>
      <c r="EQ43" s="147" t="s">
        <v>162</v>
      </c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9"/>
    </row>
    <row r="44" spans="1:160" s="42" customFormat="1" ht="40.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2"/>
      <c r="BV44" s="150"/>
      <c r="BW44" s="151"/>
      <c r="BX44" s="151"/>
      <c r="BY44" s="151"/>
      <c r="BZ44" s="151"/>
      <c r="CA44" s="151"/>
      <c r="CB44" s="151"/>
      <c r="CC44" s="151"/>
      <c r="CD44" s="151"/>
      <c r="CE44" s="151"/>
      <c r="CF44" s="152"/>
      <c r="CG44" s="150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2"/>
      <c r="CZ44" s="146" t="s">
        <v>164</v>
      </c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 t="s">
        <v>165</v>
      </c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50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2"/>
      <c r="EQ44" s="150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2"/>
    </row>
    <row r="45" spans="1:160" ht="12.75">
      <c r="A45" s="181">
        <v>1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143">
        <v>2</v>
      </c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>
        <v>3</v>
      </c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>
        <v>4</v>
      </c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>
        <v>5</v>
      </c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>
        <v>6</v>
      </c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>
        <v>7</v>
      </c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</row>
    <row r="46" spans="1:160" ht="12.75">
      <c r="A46" s="40"/>
      <c r="B46" s="179" t="s">
        <v>41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80"/>
      <c r="BV46" s="184" t="s">
        <v>15</v>
      </c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43">
        <v>0</v>
      </c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>
        <v>0</v>
      </c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>
        <v>0</v>
      </c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>
        <v>0</v>
      </c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>
        <v>0</v>
      </c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</row>
    <row r="47" spans="1:160" ht="12.75">
      <c r="A47" s="40"/>
      <c r="B47" s="179" t="s">
        <v>166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80"/>
      <c r="BV47" s="184" t="s">
        <v>16</v>
      </c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43">
        <v>0</v>
      </c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>
        <v>0</v>
      </c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>
        <v>0</v>
      </c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>
        <v>0</v>
      </c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>
        <v>0</v>
      </c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</row>
    <row r="48" spans="1:160" ht="12.75">
      <c r="A48" s="40"/>
      <c r="B48" s="179" t="s">
        <v>42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80"/>
      <c r="BV48" s="184" t="s">
        <v>17</v>
      </c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43">
        <v>0</v>
      </c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>
        <v>0</v>
      </c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>
        <v>0</v>
      </c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>
        <v>0</v>
      </c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>
        <v>0</v>
      </c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</row>
    <row r="49" spans="1:160" ht="12.75">
      <c r="A49" s="40"/>
      <c r="B49" s="179" t="s">
        <v>167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80"/>
      <c r="BV49" s="184" t="s">
        <v>18</v>
      </c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43">
        <v>0</v>
      </c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>
        <v>0</v>
      </c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>
        <v>0</v>
      </c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>
        <v>0</v>
      </c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>
        <v>0</v>
      </c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</row>
    <row r="50" spans="1:160" ht="12.75">
      <c r="A50" s="40"/>
      <c r="B50" s="179" t="s">
        <v>168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80"/>
      <c r="BV50" s="184" t="s">
        <v>19</v>
      </c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43">
        <v>0</v>
      </c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>
        <v>0</v>
      </c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>
        <v>0</v>
      </c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>
        <v>0</v>
      </c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>
        <v>0</v>
      </c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</row>
    <row r="51" spans="1:160" ht="12.75">
      <c r="A51" s="40"/>
      <c r="B51" s="179" t="s">
        <v>169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80"/>
      <c r="BV51" s="184" t="s">
        <v>20</v>
      </c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43">
        <v>0</v>
      </c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>
        <v>0</v>
      </c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>
        <v>0</v>
      </c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>
        <v>0</v>
      </c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>
        <v>0</v>
      </c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</row>
    <row r="52" spans="1:160" ht="12.75">
      <c r="A52" s="40"/>
      <c r="B52" s="179" t="s">
        <v>43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80"/>
      <c r="BV52" s="184" t="s">
        <v>21</v>
      </c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43">
        <v>0</v>
      </c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>
        <v>0</v>
      </c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>
        <v>0</v>
      </c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>
        <v>0</v>
      </c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>
        <v>0</v>
      </c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</row>
    <row r="53" spans="1:160" ht="12.75">
      <c r="A53" s="40"/>
      <c r="B53" s="179" t="s">
        <v>170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80"/>
      <c r="BV53" s="184" t="s">
        <v>22</v>
      </c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43">
        <f>19</f>
        <v>19</v>
      </c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>
        <f>9</f>
        <v>9</v>
      </c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>
        <v>0</v>
      </c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>
        <f>10</f>
        <v>10</v>
      </c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>
        <v>0</v>
      </c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</row>
    <row r="54" spans="1:160" ht="12.75">
      <c r="A54" s="40"/>
      <c r="B54" s="179" t="s">
        <v>171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80"/>
      <c r="BV54" s="184" t="s">
        <v>23</v>
      </c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43">
        <f>2+4+4+11+50</f>
        <v>71</v>
      </c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>
        <f>2+4+4+11+29</f>
        <v>50</v>
      </c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>
        <v>0</v>
      </c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>
        <f>21</f>
        <v>21</v>
      </c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>
        <f>4+4+2+4</f>
        <v>14</v>
      </c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</row>
    <row r="55" spans="1:160" s="45" customFormat="1" ht="27.75" customHeight="1">
      <c r="A55" s="44"/>
      <c r="B55" s="194" t="s">
        <v>216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5"/>
      <c r="BV55" s="196" t="s">
        <v>24</v>
      </c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60">
        <f>6</f>
        <v>6</v>
      </c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>
        <v>0</v>
      </c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>
        <v>0</v>
      </c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>
        <f>6</f>
        <v>6</v>
      </c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>
        <v>0</v>
      </c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</row>
    <row r="56" spans="1:160" ht="12.75">
      <c r="A56" s="40"/>
      <c r="B56" s="179" t="s">
        <v>172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80"/>
      <c r="BV56" s="184" t="s">
        <v>25</v>
      </c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43">
        <v>0</v>
      </c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>
        <v>0</v>
      </c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>
        <v>0</v>
      </c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>
        <v>0</v>
      </c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>
        <v>0</v>
      </c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</row>
    <row r="57" spans="1:160" ht="12.75">
      <c r="A57" s="40"/>
      <c r="B57" s="179" t="s">
        <v>173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80"/>
      <c r="BV57" s="184" t="s">
        <v>26</v>
      </c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43">
        <f>22</f>
        <v>22</v>
      </c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>
        <v>0</v>
      </c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>
        <v>0</v>
      </c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>
        <f>22</f>
        <v>22</v>
      </c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>
        <v>0</v>
      </c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</row>
    <row r="58" spans="1:160" ht="12.75">
      <c r="A58" s="40"/>
      <c r="B58" s="179" t="s">
        <v>174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80"/>
      <c r="BV58" s="184" t="s">
        <v>27</v>
      </c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43">
        <f>2+1</f>
        <v>3</v>
      </c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>
        <f>2+1</f>
        <v>3</v>
      </c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>
        <v>0</v>
      </c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>
        <v>0</v>
      </c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>
        <f>1</f>
        <v>1</v>
      </c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</row>
    <row r="59" spans="1:160" ht="12.75">
      <c r="A59" s="40"/>
      <c r="B59" s="179" t="s">
        <v>175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80"/>
      <c r="BV59" s="184" t="s">
        <v>28</v>
      </c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43">
        <f>1+3+11+12+15+39</f>
        <v>81</v>
      </c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>
        <f>1+3+11+12+15+39</f>
        <v>81</v>
      </c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>
        <v>0</v>
      </c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>
        <v>0</v>
      </c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 t="s">
        <v>141</v>
      </c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</row>
    <row r="60" spans="1:160" ht="12.75">
      <c r="A60" s="40"/>
      <c r="B60" s="179" t="s">
        <v>176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80"/>
      <c r="BV60" s="184" t="s">
        <v>29</v>
      </c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43">
        <v>0</v>
      </c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>
        <v>0</v>
      </c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>
        <v>0</v>
      </c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>
        <v>0</v>
      </c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 t="s">
        <v>141</v>
      </c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</row>
    <row r="61" spans="1:160" ht="12.75">
      <c r="A61" s="40"/>
      <c r="B61" s="179" t="s">
        <v>177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80"/>
      <c r="BV61" s="184" t="s">
        <v>30</v>
      </c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43">
        <f>1+3+14+15+15+130</f>
        <v>178</v>
      </c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>
        <f>1+3+14+15+15+50</f>
        <v>98</v>
      </c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>
        <v>0</v>
      </c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>
        <f>80</f>
        <v>80</v>
      </c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>
        <f>1+4+2+4+12</f>
        <v>23</v>
      </c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</row>
    <row r="62" spans="1:160" ht="12.75">
      <c r="A62" s="40"/>
      <c r="B62" s="179" t="s">
        <v>14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80"/>
      <c r="BV62" s="184" t="s">
        <v>31</v>
      </c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43">
        <f>CG61</f>
        <v>178</v>
      </c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>
        <f>CZ61</f>
        <v>98</v>
      </c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>
        <v>0</v>
      </c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>
        <f>CG62-CZ62</f>
        <v>80</v>
      </c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>
        <f>EQ61+EQ58+EQ57+EQ56+EQ55+EQ54+EQ53+EQ52+EQ51+EQ50+EQ49+EQ48+EQ47+EQ46</f>
        <v>38</v>
      </c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</row>
    <row r="64" ht="12.75">
      <c r="B64" s="60" t="s">
        <v>400</v>
      </c>
    </row>
    <row r="65" spans="2:47" ht="12.75">
      <c r="B65" s="154" t="s">
        <v>179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3"/>
      <c r="AN65" s="153"/>
      <c r="AO65" s="153"/>
      <c r="AP65" s="153"/>
      <c r="AQ65" s="153"/>
      <c r="AR65" s="153"/>
      <c r="AS65" s="153"/>
      <c r="AT65" s="153"/>
      <c r="AU65" s="5" t="s">
        <v>180</v>
      </c>
    </row>
    <row r="66" ht="17.25" customHeight="1"/>
    <row r="67" spans="2:159" s="17" customFormat="1" ht="34.5" customHeight="1">
      <c r="B67" s="203" t="s">
        <v>181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</row>
    <row r="68" spans="1:159" s="6" customFormat="1" ht="16.5" customHeight="1">
      <c r="A68" s="26"/>
      <c r="B68" s="178" t="s">
        <v>178</v>
      </c>
      <c r="C68" s="178"/>
      <c r="D68" s="178"/>
      <c r="E68" s="178"/>
      <c r="F68" s="178"/>
      <c r="G68" s="178"/>
      <c r="H68" s="178"/>
      <c r="I68" s="178"/>
      <c r="J68" s="178"/>
      <c r="FC68" s="56"/>
    </row>
    <row r="69" spans="1:160" s="61" customFormat="1" ht="21" customHeight="1">
      <c r="A69" s="204" t="s">
        <v>391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6"/>
      <c r="AS69" s="204" t="s">
        <v>9</v>
      </c>
      <c r="AT69" s="205"/>
      <c r="AU69" s="205"/>
      <c r="AV69" s="205"/>
      <c r="AW69" s="205"/>
      <c r="AX69" s="205"/>
      <c r="AY69" s="205"/>
      <c r="AZ69" s="206"/>
      <c r="BA69" s="204" t="s">
        <v>182</v>
      </c>
      <c r="BB69" s="205"/>
      <c r="BC69" s="205"/>
      <c r="BD69" s="205"/>
      <c r="BE69" s="205"/>
      <c r="BF69" s="205"/>
      <c r="BG69" s="205"/>
      <c r="BH69" s="205"/>
      <c r="BI69" s="206"/>
      <c r="BJ69" s="210" t="s">
        <v>12</v>
      </c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2"/>
      <c r="CQ69" s="210" t="s">
        <v>13</v>
      </c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2"/>
      <c r="DX69" s="210" t="s">
        <v>14</v>
      </c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2"/>
    </row>
    <row r="70" spans="1:160" s="61" customFormat="1" ht="27.75" customHeight="1">
      <c r="A70" s="207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9"/>
      <c r="AS70" s="207"/>
      <c r="AT70" s="208"/>
      <c r="AU70" s="208"/>
      <c r="AV70" s="208"/>
      <c r="AW70" s="208"/>
      <c r="AX70" s="208"/>
      <c r="AY70" s="208"/>
      <c r="AZ70" s="209"/>
      <c r="BA70" s="207"/>
      <c r="BB70" s="208"/>
      <c r="BC70" s="208"/>
      <c r="BD70" s="208"/>
      <c r="BE70" s="208"/>
      <c r="BF70" s="208"/>
      <c r="BG70" s="208"/>
      <c r="BH70" s="208"/>
      <c r="BI70" s="209"/>
      <c r="BJ70" s="212" t="s">
        <v>97</v>
      </c>
      <c r="BK70" s="213"/>
      <c r="BL70" s="213"/>
      <c r="BM70" s="213"/>
      <c r="BN70" s="213"/>
      <c r="BO70" s="213"/>
      <c r="BP70" s="213"/>
      <c r="BQ70" s="213"/>
      <c r="BR70" s="213" t="s">
        <v>44</v>
      </c>
      <c r="BS70" s="213"/>
      <c r="BT70" s="213"/>
      <c r="BU70" s="213"/>
      <c r="BV70" s="213"/>
      <c r="BW70" s="213"/>
      <c r="BX70" s="213"/>
      <c r="BY70" s="213"/>
      <c r="BZ70" s="213" t="s">
        <v>45</v>
      </c>
      <c r="CA70" s="213"/>
      <c r="CB70" s="213"/>
      <c r="CC70" s="213"/>
      <c r="CD70" s="213"/>
      <c r="CE70" s="213"/>
      <c r="CF70" s="213"/>
      <c r="CG70" s="213"/>
      <c r="CH70" s="213" t="s">
        <v>14</v>
      </c>
      <c r="CI70" s="213"/>
      <c r="CJ70" s="213"/>
      <c r="CK70" s="213"/>
      <c r="CL70" s="213"/>
      <c r="CM70" s="213"/>
      <c r="CN70" s="213"/>
      <c r="CO70" s="213"/>
      <c r="CP70" s="213"/>
      <c r="CQ70" s="212" t="s">
        <v>97</v>
      </c>
      <c r="CR70" s="213"/>
      <c r="CS70" s="213"/>
      <c r="CT70" s="213"/>
      <c r="CU70" s="213"/>
      <c r="CV70" s="213"/>
      <c r="CW70" s="213"/>
      <c r="CX70" s="213"/>
      <c r="CY70" s="213" t="s">
        <v>44</v>
      </c>
      <c r="CZ70" s="213"/>
      <c r="DA70" s="213"/>
      <c r="DB70" s="213"/>
      <c r="DC70" s="213"/>
      <c r="DD70" s="213"/>
      <c r="DE70" s="213"/>
      <c r="DF70" s="213"/>
      <c r="DG70" s="213" t="s">
        <v>45</v>
      </c>
      <c r="DH70" s="213"/>
      <c r="DI70" s="213"/>
      <c r="DJ70" s="213"/>
      <c r="DK70" s="213"/>
      <c r="DL70" s="213"/>
      <c r="DM70" s="213"/>
      <c r="DN70" s="213"/>
      <c r="DO70" s="213" t="s">
        <v>14</v>
      </c>
      <c r="DP70" s="213"/>
      <c r="DQ70" s="213"/>
      <c r="DR70" s="213"/>
      <c r="DS70" s="213"/>
      <c r="DT70" s="213"/>
      <c r="DU70" s="213"/>
      <c r="DV70" s="213"/>
      <c r="DW70" s="213"/>
      <c r="DX70" s="212" t="s">
        <v>97</v>
      </c>
      <c r="DY70" s="213"/>
      <c r="DZ70" s="213"/>
      <c r="EA70" s="213"/>
      <c r="EB70" s="213"/>
      <c r="EC70" s="213"/>
      <c r="ED70" s="213"/>
      <c r="EE70" s="213"/>
      <c r="EF70" s="213" t="s">
        <v>44</v>
      </c>
      <c r="EG70" s="213"/>
      <c r="EH70" s="213"/>
      <c r="EI70" s="213"/>
      <c r="EJ70" s="213"/>
      <c r="EK70" s="213"/>
      <c r="EL70" s="213"/>
      <c r="EM70" s="213"/>
      <c r="EN70" s="213" t="s">
        <v>45</v>
      </c>
      <c r="EO70" s="213"/>
      <c r="EP70" s="213"/>
      <c r="EQ70" s="213"/>
      <c r="ER70" s="213"/>
      <c r="ES70" s="213"/>
      <c r="ET70" s="213"/>
      <c r="EU70" s="213"/>
      <c r="EV70" s="213" t="s">
        <v>14</v>
      </c>
      <c r="EW70" s="213"/>
      <c r="EX70" s="213"/>
      <c r="EY70" s="213"/>
      <c r="EZ70" s="213"/>
      <c r="FA70" s="213"/>
      <c r="FB70" s="213"/>
      <c r="FC70" s="213"/>
      <c r="FD70" s="213"/>
    </row>
    <row r="71" spans="1:160" ht="12.75">
      <c r="A71" s="143">
        <v>1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83">
        <v>2</v>
      </c>
      <c r="AT71" s="143"/>
      <c r="AU71" s="143"/>
      <c r="AV71" s="143"/>
      <c r="AW71" s="143"/>
      <c r="AX71" s="143"/>
      <c r="AY71" s="143"/>
      <c r="AZ71" s="143"/>
      <c r="BA71" s="143">
        <v>3</v>
      </c>
      <c r="BB71" s="143"/>
      <c r="BC71" s="143"/>
      <c r="BD71" s="143"/>
      <c r="BE71" s="143"/>
      <c r="BF71" s="143"/>
      <c r="BG71" s="143"/>
      <c r="BH71" s="143"/>
      <c r="BI71" s="143"/>
      <c r="BJ71" s="143">
        <v>4</v>
      </c>
      <c r="BK71" s="143"/>
      <c r="BL71" s="143"/>
      <c r="BM71" s="143"/>
      <c r="BN71" s="143"/>
      <c r="BO71" s="143"/>
      <c r="BP71" s="143"/>
      <c r="BQ71" s="143"/>
      <c r="BR71" s="143">
        <v>5</v>
      </c>
      <c r="BS71" s="143"/>
      <c r="BT71" s="143"/>
      <c r="BU71" s="143"/>
      <c r="BV71" s="143"/>
      <c r="BW71" s="143"/>
      <c r="BX71" s="143"/>
      <c r="BY71" s="143"/>
      <c r="BZ71" s="143">
        <v>6</v>
      </c>
      <c r="CA71" s="143"/>
      <c r="CB71" s="143"/>
      <c r="CC71" s="143"/>
      <c r="CD71" s="143"/>
      <c r="CE71" s="143"/>
      <c r="CF71" s="143"/>
      <c r="CG71" s="143"/>
      <c r="CH71" s="143">
        <v>7</v>
      </c>
      <c r="CI71" s="143"/>
      <c r="CJ71" s="143"/>
      <c r="CK71" s="143"/>
      <c r="CL71" s="143"/>
      <c r="CM71" s="143"/>
      <c r="CN71" s="143"/>
      <c r="CO71" s="143"/>
      <c r="CP71" s="143"/>
      <c r="CQ71" s="143">
        <v>8</v>
      </c>
      <c r="CR71" s="143"/>
      <c r="CS71" s="143"/>
      <c r="CT71" s="143"/>
      <c r="CU71" s="143"/>
      <c r="CV71" s="143"/>
      <c r="CW71" s="143"/>
      <c r="CX71" s="143"/>
      <c r="CY71" s="143">
        <v>9</v>
      </c>
      <c r="CZ71" s="143"/>
      <c r="DA71" s="143"/>
      <c r="DB71" s="143"/>
      <c r="DC71" s="143"/>
      <c r="DD71" s="143"/>
      <c r="DE71" s="143"/>
      <c r="DF71" s="143"/>
      <c r="DG71" s="143">
        <v>10</v>
      </c>
      <c r="DH71" s="143"/>
      <c r="DI71" s="143"/>
      <c r="DJ71" s="143"/>
      <c r="DK71" s="143"/>
      <c r="DL71" s="143"/>
      <c r="DM71" s="143"/>
      <c r="DN71" s="143"/>
      <c r="DO71" s="143">
        <v>11</v>
      </c>
      <c r="DP71" s="143"/>
      <c r="DQ71" s="143"/>
      <c r="DR71" s="143"/>
      <c r="DS71" s="143"/>
      <c r="DT71" s="143"/>
      <c r="DU71" s="143"/>
      <c r="DV71" s="143"/>
      <c r="DW71" s="143"/>
      <c r="DX71" s="143">
        <v>12</v>
      </c>
      <c r="DY71" s="143"/>
      <c r="DZ71" s="143"/>
      <c r="EA71" s="143"/>
      <c r="EB71" s="143"/>
      <c r="EC71" s="143"/>
      <c r="ED71" s="143"/>
      <c r="EE71" s="143"/>
      <c r="EF71" s="143">
        <v>13</v>
      </c>
      <c r="EG71" s="143"/>
      <c r="EH71" s="143"/>
      <c r="EI71" s="143"/>
      <c r="EJ71" s="143"/>
      <c r="EK71" s="143"/>
      <c r="EL71" s="143"/>
      <c r="EM71" s="143"/>
      <c r="EN71" s="143">
        <v>14</v>
      </c>
      <c r="EO71" s="143"/>
      <c r="EP71" s="143"/>
      <c r="EQ71" s="143"/>
      <c r="ER71" s="143"/>
      <c r="ES71" s="143"/>
      <c r="ET71" s="143"/>
      <c r="EU71" s="143"/>
      <c r="EV71" s="143">
        <v>15</v>
      </c>
      <c r="EW71" s="143"/>
      <c r="EX71" s="143"/>
      <c r="EY71" s="143"/>
      <c r="EZ71" s="143"/>
      <c r="FA71" s="143"/>
      <c r="FB71" s="143"/>
      <c r="FC71" s="143"/>
      <c r="FD71" s="143"/>
    </row>
    <row r="72" spans="1:160" s="18" customFormat="1" ht="39.75" customHeight="1">
      <c r="A72" s="41"/>
      <c r="B72" s="156" t="s">
        <v>183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7"/>
      <c r="AS72" s="158" t="s">
        <v>15</v>
      </c>
      <c r="AT72" s="158"/>
      <c r="AU72" s="158"/>
      <c r="AV72" s="158"/>
      <c r="AW72" s="158"/>
      <c r="AX72" s="158"/>
      <c r="AY72" s="158"/>
      <c r="AZ72" s="158"/>
      <c r="BA72" s="158" t="s">
        <v>187</v>
      </c>
      <c r="BB72" s="158"/>
      <c r="BC72" s="158"/>
      <c r="BD72" s="158"/>
      <c r="BE72" s="158"/>
      <c r="BF72" s="158"/>
      <c r="BG72" s="158"/>
      <c r="BH72" s="158"/>
      <c r="BI72" s="158"/>
      <c r="BJ72" s="155">
        <v>0</v>
      </c>
      <c r="BK72" s="155"/>
      <c r="BL72" s="155"/>
      <c r="BM72" s="155"/>
      <c r="BN72" s="155"/>
      <c r="BO72" s="155"/>
      <c r="BP72" s="155"/>
      <c r="BQ72" s="155"/>
      <c r="BR72" s="155">
        <v>0</v>
      </c>
      <c r="BS72" s="155"/>
      <c r="BT72" s="155"/>
      <c r="BU72" s="155"/>
      <c r="BV72" s="155"/>
      <c r="BW72" s="155"/>
      <c r="BX72" s="155"/>
      <c r="BY72" s="155"/>
      <c r="BZ72" s="155">
        <v>0</v>
      </c>
      <c r="CA72" s="155"/>
      <c r="CB72" s="155"/>
      <c r="CC72" s="155"/>
      <c r="CD72" s="155"/>
      <c r="CE72" s="155"/>
      <c r="CF72" s="155"/>
      <c r="CG72" s="155"/>
      <c r="CH72" s="155">
        <f>BJ72+BR72+BZ72</f>
        <v>0</v>
      </c>
      <c r="CI72" s="155"/>
      <c r="CJ72" s="155"/>
      <c r="CK72" s="155"/>
      <c r="CL72" s="155"/>
      <c r="CM72" s="155"/>
      <c r="CN72" s="155"/>
      <c r="CO72" s="155"/>
      <c r="CP72" s="155"/>
      <c r="CQ72" s="155">
        <v>0</v>
      </c>
      <c r="CR72" s="155"/>
      <c r="CS72" s="155"/>
      <c r="CT72" s="155"/>
      <c r="CU72" s="155"/>
      <c r="CV72" s="155"/>
      <c r="CW72" s="155"/>
      <c r="CX72" s="155"/>
      <c r="CY72" s="155">
        <v>0</v>
      </c>
      <c r="CZ72" s="155"/>
      <c r="DA72" s="155"/>
      <c r="DB72" s="155"/>
      <c r="DC72" s="155"/>
      <c r="DD72" s="155"/>
      <c r="DE72" s="155"/>
      <c r="DF72" s="155"/>
      <c r="DG72" s="155">
        <f>1</f>
        <v>1</v>
      </c>
      <c r="DH72" s="155"/>
      <c r="DI72" s="155"/>
      <c r="DJ72" s="155"/>
      <c r="DK72" s="155"/>
      <c r="DL72" s="155"/>
      <c r="DM72" s="155"/>
      <c r="DN72" s="155"/>
      <c r="DO72" s="155">
        <f>CQ72+CY72+DG72</f>
        <v>1</v>
      </c>
      <c r="DP72" s="155"/>
      <c r="DQ72" s="155"/>
      <c r="DR72" s="155"/>
      <c r="DS72" s="155"/>
      <c r="DT72" s="155"/>
      <c r="DU72" s="155"/>
      <c r="DV72" s="155"/>
      <c r="DW72" s="155"/>
      <c r="DX72" s="155">
        <f>BJ72+CQ72</f>
        <v>0</v>
      </c>
      <c r="DY72" s="155"/>
      <c r="DZ72" s="155"/>
      <c r="EA72" s="155"/>
      <c r="EB72" s="155"/>
      <c r="EC72" s="155"/>
      <c r="ED72" s="155"/>
      <c r="EE72" s="155"/>
      <c r="EF72" s="155">
        <f>BR72+CY72</f>
        <v>0</v>
      </c>
      <c r="EG72" s="155"/>
      <c r="EH72" s="155"/>
      <c r="EI72" s="155"/>
      <c r="EJ72" s="155"/>
      <c r="EK72" s="155"/>
      <c r="EL72" s="155"/>
      <c r="EM72" s="155"/>
      <c r="EN72" s="155">
        <f>BZ72+DG72</f>
        <v>1</v>
      </c>
      <c r="EO72" s="155"/>
      <c r="EP72" s="155"/>
      <c r="EQ72" s="155"/>
      <c r="ER72" s="155"/>
      <c r="ES72" s="155"/>
      <c r="ET72" s="155"/>
      <c r="EU72" s="155"/>
      <c r="EV72" s="155">
        <f>CH72+DO72</f>
        <v>1</v>
      </c>
      <c r="EW72" s="155"/>
      <c r="EX72" s="155"/>
      <c r="EY72" s="155"/>
      <c r="EZ72" s="155"/>
      <c r="FA72" s="155"/>
      <c r="FB72" s="155"/>
      <c r="FC72" s="155"/>
      <c r="FD72" s="155"/>
    </row>
    <row r="73" spans="1:160" s="18" customFormat="1" ht="27.75" customHeight="1">
      <c r="A73" s="41"/>
      <c r="B73" s="156" t="s">
        <v>184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7"/>
      <c r="AS73" s="158" t="s">
        <v>16</v>
      </c>
      <c r="AT73" s="158"/>
      <c r="AU73" s="158"/>
      <c r="AV73" s="158"/>
      <c r="AW73" s="158"/>
      <c r="AX73" s="158"/>
      <c r="AY73" s="158"/>
      <c r="AZ73" s="158"/>
      <c r="BA73" s="158" t="s">
        <v>188</v>
      </c>
      <c r="BB73" s="158"/>
      <c r="BC73" s="158"/>
      <c r="BD73" s="158"/>
      <c r="BE73" s="158"/>
      <c r="BF73" s="158"/>
      <c r="BG73" s="158"/>
      <c r="BH73" s="158"/>
      <c r="BI73" s="158"/>
      <c r="BJ73" s="155">
        <v>0</v>
      </c>
      <c r="BK73" s="155"/>
      <c r="BL73" s="155"/>
      <c r="BM73" s="155"/>
      <c r="BN73" s="155"/>
      <c r="BO73" s="155"/>
      <c r="BP73" s="155"/>
      <c r="BQ73" s="155"/>
      <c r="BR73" s="155">
        <f>1+2</f>
        <v>3</v>
      </c>
      <c r="BS73" s="155"/>
      <c r="BT73" s="155"/>
      <c r="BU73" s="155"/>
      <c r="BV73" s="155"/>
      <c r="BW73" s="155"/>
      <c r="BX73" s="155"/>
      <c r="BY73" s="155"/>
      <c r="BZ73" s="155">
        <f>2+1+4+1</f>
        <v>8</v>
      </c>
      <c r="CA73" s="155"/>
      <c r="CB73" s="155"/>
      <c r="CC73" s="155"/>
      <c r="CD73" s="155"/>
      <c r="CE73" s="155"/>
      <c r="CF73" s="155"/>
      <c r="CG73" s="155"/>
      <c r="CH73" s="155">
        <f aca="true" t="shared" si="0" ref="CH73:CH85">BJ73+BR73+BZ73</f>
        <v>11</v>
      </c>
      <c r="CI73" s="155"/>
      <c r="CJ73" s="155"/>
      <c r="CK73" s="155"/>
      <c r="CL73" s="155"/>
      <c r="CM73" s="155"/>
      <c r="CN73" s="155"/>
      <c r="CO73" s="155"/>
      <c r="CP73" s="155"/>
      <c r="CQ73" s="155">
        <f>1</f>
        <v>1</v>
      </c>
      <c r="CR73" s="155"/>
      <c r="CS73" s="155"/>
      <c r="CT73" s="155"/>
      <c r="CU73" s="155"/>
      <c r="CV73" s="155"/>
      <c r="CW73" s="155"/>
      <c r="CX73" s="155"/>
      <c r="CY73" s="155">
        <f>1+5+1</f>
        <v>7</v>
      </c>
      <c r="CZ73" s="155"/>
      <c r="DA73" s="155"/>
      <c r="DB73" s="155"/>
      <c r="DC73" s="155"/>
      <c r="DD73" s="155"/>
      <c r="DE73" s="155"/>
      <c r="DF73" s="155"/>
      <c r="DG73" s="155">
        <f>3+3+3+4+7</f>
        <v>20</v>
      </c>
      <c r="DH73" s="155"/>
      <c r="DI73" s="155"/>
      <c r="DJ73" s="155"/>
      <c r="DK73" s="155"/>
      <c r="DL73" s="155"/>
      <c r="DM73" s="155"/>
      <c r="DN73" s="155"/>
      <c r="DO73" s="155">
        <f aca="true" t="shared" si="1" ref="DO73:DO85">CQ73+CY73+DG73</f>
        <v>28</v>
      </c>
      <c r="DP73" s="155"/>
      <c r="DQ73" s="155"/>
      <c r="DR73" s="155"/>
      <c r="DS73" s="155"/>
      <c r="DT73" s="155"/>
      <c r="DU73" s="155"/>
      <c r="DV73" s="155"/>
      <c r="DW73" s="155"/>
      <c r="DX73" s="155">
        <f aca="true" t="shared" si="2" ref="DX73:DX85">BJ73+CQ73</f>
        <v>1</v>
      </c>
      <c r="DY73" s="155"/>
      <c r="DZ73" s="155"/>
      <c r="EA73" s="155"/>
      <c r="EB73" s="155"/>
      <c r="EC73" s="155"/>
      <c r="ED73" s="155"/>
      <c r="EE73" s="155"/>
      <c r="EF73" s="155">
        <f aca="true" t="shared" si="3" ref="EF73:EF85">BR73+CY73</f>
        <v>10</v>
      </c>
      <c r="EG73" s="155"/>
      <c r="EH73" s="155"/>
      <c r="EI73" s="155"/>
      <c r="EJ73" s="155"/>
      <c r="EK73" s="155"/>
      <c r="EL73" s="155"/>
      <c r="EM73" s="155"/>
      <c r="EN73" s="155">
        <f aca="true" t="shared" si="4" ref="EN73:EN85">BZ73+DG73</f>
        <v>28</v>
      </c>
      <c r="EO73" s="155"/>
      <c r="EP73" s="155"/>
      <c r="EQ73" s="155"/>
      <c r="ER73" s="155"/>
      <c r="ES73" s="155"/>
      <c r="ET73" s="155"/>
      <c r="EU73" s="155"/>
      <c r="EV73" s="155">
        <f aca="true" t="shared" si="5" ref="EV73:EV85">CH73+DO73</f>
        <v>39</v>
      </c>
      <c r="EW73" s="155"/>
      <c r="EX73" s="155"/>
      <c r="EY73" s="155"/>
      <c r="EZ73" s="155"/>
      <c r="FA73" s="155"/>
      <c r="FB73" s="155"/>
      <c r="FC73" s="155"/>
      <c r="FD73" s="155"/>
    </row>
    <row r="74" spans="1:160" s="18" customFormat="1" ht="27.75" customHeight="1">
      <c r="A74" s="41"/>
      <c r="B74" s="156" t="s">
        <v>185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7"/>
      <c r="AS74" s="158" t="s">
        <v>17</v>
      </c>
      <c r="AT74" s="158"/>
      <c r="AU74" s="158"/>
      <c r="AV74" s="158"/>
      <c r="AW74" s="158"/>
      <c r="AX74" s="158"/>
      <c r="AY74" s="158"/>
      <c r="AZ74" s="158"/>
      <c r="BA74" s="158" t="s">
        <v>189</v>
      </c>
      <c r="BB74" s="158"/>
      <c r="BC74" s="158"/>
      <c r="BD74" s="158"/>
      <c r="BE74" s="158"/>
      <c r="BF74" s="158"/>
      <c r="BG74" s="158"/>
      <c r="BH74" s="158"/>
      <c r="BI74" s="158"/>
      <c r="BJ74" s="155">
        <f>2+3+2+2</f>
        <v>9</v>
      </c>
      <c r="BK74" s="155"/>
      <c r="BL74" s="155"/>
      <c r="BM74" s="155"/>
      <c r="BN74" s="155"/>
      <c r="BO74" s="155"/>
      <c r="BP74" s="155"/>
      <c r="BQ74" s="155"/>
      <c r="BR74" s="155">
        <f>2+7+8+5+6+4+14</f>
        <v>46</v>
      </c>
      <c r="BS74" s="155"/>
      <c r="BT74" s="155"/>
      <c r="BU74" s="155"/>
      <c r="BV74" s="155"/>
      <c r="BW74" s="155"/>
      <c r="BX74" s="155"/>
      <c r="BY74" s="155"/>
      <c r="BZ74" s="155">
        <f>1+8+5+2+3+3+13</f>
        <v>35</v>
      </c>
      <c r="CA74" s="155"/>
      <c r="CB74" s="155"/>
      <c r="CC74" s="155"/>
      <c r="CD74" s="155"/>
      <c r="CE74" s="155"/>
      <c r="CF74" s="155"/>
      <c r="CG74" s="155"/>
      <c r="CH74" s="155">
        <f t="shared" si="0"/>
        <v>90</v>
      </c>
      <c r="CI74" s="155"/>
      <c r="CJ74" s="155"/>
      <c r="CK74" s="155"/>
      <c r="CL74" s="155"/>
      <c r="CM74" s="155"/>
      <c r="CN74" s="155"/>
      <c r="CO74" s="155"/>
      <c r="CP74" s="155"/>
      <c r="CQ74" s="155">
        <f>1+1+2+1+2</f>
        <v>7</v>
      </c>
      <c r="CR74" s="155"/>
      <c r="CS74" s="155"/>
      <c r="CT74" s="155"/>
      <c r="CU74" s="155"/>
      <c r="CV74" s="155"/>
      <c r="CW74" s="155"/>
      <c r="CX74" s="155"/>
      <c r="CY74" s="155">
        <f>1+4+5+8+16+3+13</f>
        <v>50</v>
      </c>
      <c r="CZ74" s="155"/>
      <c r="DA74" s="155"/>
      <c r="DB74" s="155"/>
      <c r="DC74" s="155"/>
      <c r="DD74" s="155"/>
      <c r="DE74" s="155"/>
      <c r="DF74" s="155"/>
      <c r="DG74" s="155">
        <f>7+10+19+8+15+1+22</f>
        <v>82</v>
      </c>
      <c r="DH74" s="155"/>
      <c r="DI74" s="155"/>
      <c r="DJ74" s="155"/>
      <c r="DK74" s="155"/>
      <c r="DL74" s="155"/>
      <c r="DM74" s="155"/>
      <c r="DN74" s="155"/>
      <c r="DO74" s="155">
        <f t="shared" si="1"/>
        <v>139</v>
      </c>
      <c r="DP74" s="155"/>
      <c r="DQ74" s="155"/>
      <c r="DR74" s="155"/>
      <c r="DS74" s="155"/>
      <c r="DT74" s="155"/>
      <c r="DU74" s="155"/>
      <c r="DV74" s="155"/>
      <c r="DW74" s="155"/>
      <c r="DX74" s="155">
        <f t="shared" si="2"/>
        <v>16</v>
      </c>
      <c r="DY74" s="155"/>
      <c r="DZ74" s="155"/>
      <c r="EA74" s="155"/>
      <c r="EB74" s="155"/>
      <c r="EC74" s="155"/>
      <c r="ED74" s="155"/>
      <c r="EE74" s="155"/>
      <c r="EF74" s="155">
        <f t="shared" si="3"/>
        <v>96</v>
      </c>
      <c r="EG74" s="155"/>
      <c r="EH74" s="155"/>
      <c r="EI74" s="155"/>
      <c r="EJ74" s="155"/>
      <c r="EK74" s="155"/>
      <c r="EL74" s="155"/>
      <c r="EM74" s="155"/>
      <c r="EN74" s="155">
        <f t="shared" si="4"/>
        <v>117</v>
      </c>
      <c r="EO74" s="155"/>
      <c r="EP74" s="155"/>
      <c r="EQ74" s="155"/>
      <c r="ER74" s="155"/>
      <c r="ES74" s="155"/>
      <c r="ET74" s="155"/>
      <c r="EU74" s="155"/>
      <c r="EV74" s="155">
        <f t="shared" si="5"/>
        <v>229</v>
      </c>
      <c r="EW74" s="155"/>
      <c r="EX74" s="155"/>
      <c r="EY74" s="155"/>
      <c r="EZ74" s="155"/>
      <c r="FA74" s="155"/>
      <c r="FB74" s="155"/>
      <c r="FC74" s="155"/>
      <c r="FD74" s="155"/>
    </row>
    <row r="75" spans="1:160" s="18" customFormat="1" ht="13.5" customHeight="1">
      <c r="A75" s="41"/>
      <c r="B75" s="156" t="s">
        <v>186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7"/>
      <c r="AS75" s="158" t="s">
        <v>18</v>
      </c>
      <c r="AT75" s="158"/>
      <c r="AU75" s="158"/>
      <c r="AV75" s="158"/>
      <c r="AW75" s="158"/>
      <c r="AX75" s="158"/>
      <c r="AY75" s="158"/>
      <c r="AZ75" s="158"/>
      <c r="BA75" s="158" t="s">
        <v>190</v>
      </c>
      <c r="BB75" s="158"/>
      <c r="BC75" s="158"/>
      <c r="BD75" s="158"/>
      <c r="BE75" s="158"/>
      <c r="BF75" s="158"/>
      <c r="BG75" s="158"/>
      <c r="BH75" s="158"/>
      <c r="BI75" s="158"/>
      <c r="BJ75" s="155">
        <f>1+3+2+1+1</f>
        <v>8</v>
      </c>
      <c r="BK75" s="155"/>
      <c r="BL75" s="155"/>
      <c r="BM75" s="155"/>
      <c r="BN75" s="155"/>
      <c r="BO75" s="155"/>
      <c r="BP75" s="155"/>
      <c r="BQ75" s="155"/>
      <c r="BR75" s="155">
        <f>4+3+5+3+1+25</f>
        <v>41</v>
      </c>
      <c r="BS75" s="155"/>
      <c r="BT75" s="155"/>
      <c r="BU75" s="155"/>
      <c r="BV75" s="155"/>
      <c r="BW75" s="155"/>
      <c r="BX75" s="155"/>
      <c r="BY75" s="155"/>
      <c r="BZ75" s="155">
        <f>3+3+3+2+7</f>
        <v>18</v>
      </c>
      <c r="CA75" s="155"/>
      <c r="CB75" s="155"/>
      <c r="CC75" s="155"/>
      <c r="CD75" s="155"/>
      <c r="CE75" s="155"/>
      <c r="CF75" s="155"/>
      <c r="CG75" s="155"/>
      <c r="CH75" s="155">
        <f t="shared" si="0"/>
        <v>67</v>
      </c>
      <c r="CI75" s="155"/>
      <c r="CJ75" s="155"/>
      <c r="CK75" s="155"/>
      <c r="CL75" s="155"/>
      <c r="CM75" s="155"/>
      <c r="CN75" s="155"/>
      <c r="CO75" s="155"/>
      <c r="CP75" s="155"/>
      <c r="CQ75" s="155">
        <f>1+1</f>
        <v>2</v>
      </c>
      <c r="CR75" s="155"/>
      <c r="CS75" s="155"/>
      <c r="CT75" s="155"/>
      <c r="CU75" s="155"/>
      <c r="CV75" s="155"/>
      <c r="CW75" s="155"/>
      <c r="CX75" s="155"/>
      <c r="CY75" s="155">
        <f>2+1+1+6+1</f>
        <v>11</v>
      </c>
      <c r="CZ75" s="155"/>
      <c r="DA75" s="155"/>
      <c r="DB75" s="155"/>
      <c r="DC75" s="155"/>
      <c r="DD75" s="155"/>
      <c r="DE75" s="155"/>
      <c r="DF75" s="155"/>
      <c r="DG75" s="155">
        <f>1+1</f>
        <v>2</v>
      </c>
      <c r="DH75" s="155"/>
      <c r="DI75" s="155"/>
      <c r="DJ75" s="155"/>
      <c r="DK75" s="155"/>
      <c r="DL75" s="155"/>
      <c r="DM75" s="155"/>
      <c r="DN75" s="155"/>
      <c r="DO75" s="155">
        <f t="shared" si="1"/>
        <v>15</v>
      </c>
      <c r="DP75" s="155"/>
      <c r="DQ75" s="155"/>
      <c r="DR75" s="155"/>
      <c r="DS75" s="155"/>
      <c r="DT75" s="155"/>
      <c r="DU75" s="155"/>
      <c r="DV75" s="155"/>
      <c r="DW75" s="155"/>
      <c r="DX75" s="155">
        <f t="shared" si="2"/>
        <v>10</v>
      </c>
      <c r="DY75" s="155"/>
      <c r="DZ75" s="155"/>
      <c r="EA75" s="155"/>
      <c r="EB75" s="155"/>
      <c r="EC75" s="155"/>
      <c r="ED75" s="155"/>
      <c r="EE75" s="155"/>
      <c r="EF75" s="155">
        <f t="shared" si="3"/>
        <v>52</v>
      </c>
      <c r="EG75" s="155"/>
      <c r="EH75" s="155"/>
      <c r="EI75" s="155"/>
      <c r="EJ75" s="155"/>
      <c r="EK75" s="155"/>
      <c r="EL75" s="155"/>
      <c r="EM75" s="155"/>
      <c r="EN75" s="155">
        <f t="shared" si="4"/>
        <v>20</v>
      </c>
      <c r="EO75" s="155"/>
      <c r="EP75" s="155"/>
      <c r="EQ75" s="155"/>
      <c r="ER75" s="155"/>
      <c r="ES75" s="155"/>
      <c r="ET75" s="155"/>
      <c r="EU75" s="155"/>
      <c r="EV75" s="155">
        <f t="shared" si="5"/>
        <v>82</v>
      </c>
      <c r="EW75" s="155"/>
      <c r="EX75" s="155"/>
      <c r="EY75" s="155"/>
      <c r="EZ75" s="155"/>
      <c r="FA75" s="155"/>
      <c r="FB75" s="155"/>
      <c r="FC75" s="155"/>
      <c r="FD75" s="155"/>
    </row>
    <row r="76" spans="1:160" s="18" customFormat="1" ht="27.75" customHeight="1">
      <c r="A76" s="41"/>
      <c r="B76" s="156" t="s">
        <v>195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7"/>
      <c r="AS76" s="158" t="s">
        <v>19</v>
      </c>
      <c r="AT76" s="158"/>
      <c r="AU76" s="158"/>
      <c r="AV76" s="158"/>
      <c r="AW76" s="158"/>
      <c r="AX76" s="158"/>
      <c r="AY76" s="158"/>
      <c r="AZ76" s="158"/>
      <c r="BA76" s="158" t="s">
        <v>191</v>
      </c>
      <c r="BB76" s="158"/>
      <c r="BC76" s="158"/>
      <c r="BD76" s="158"/>
      <c r="BE76" s="158"/>
      <c r="BF76" s="158"/>
      <c r="BG76" s="158"/>
      <c r="BH76" s="158"/>
      <c r="BI76" s="158"/>
      <c r="BJ76" s="155">
        <v>0</v>
      </c>
      <c r="BK76" s="155"/>
      <c r="BL76" s="155"/>
      <c r="BM76" s="155"/>
      <c r="BN76" s="155"/>
      <c r="BO76" s="155"/>
      <c r="BP76" s="155"/>
      <c r="BQ76" s="155"/>
      <c r="BR76" s="155">
        <f>2+1</f>
        <v>3</v>
      </c>
      <c r="BS76" s="155"/>
      <c r="BT76" s="155"/>
      <c r="BU76" s="155"/>
      <c r="BV76" s="155"/>
      <c r="BW76" s="155"/>
      <c r="BX76" s="155"/>
      <c r="BY76" s="155"/>
      <c r="BZ76" s="155">
        <f>1+1</f>
        <v>2</v>
      </c>
      <c r="CA76" s="155"/>
      <c r="CB76" s="155"/>
      <c r="CC76" s="155"/>
      <c r="CD76" s="155"/>
      <c r="CE76" s="155"/>
      <c r="CF76" s="155"/>
      <c r="CG76" s="155"/>
      <c r="CH76" s="155">
        <f t="shared" si="0"/>
        <v>5</v>
      </c>
      <c r="CI76" s="155"/>
      <c r="CJ76" s="155"/>
      <c r="CK76" s="155"/>
      <c r="CL76" s="155"/>
      <c r="CM76" s="155"/>
      <c r="CN76" s="155"/>
      <c r="CO76" s="155"/>
      <c r="CP76" s="155"/>
      <c r="CQ76" s="155">
        <f>1</f>
        <v>1</v>
      </c>
      <c r="CR76" s="155"/>
      <c r="CS76" s="155"/>
      <c r="CT76" s="155"/>
      <c r="CU76" s="155"/>
      <c r="CV76" s="155"/>
      <c r="CW76" s="155"/>
      <c r="CX76" s="155"/>
      <c r="CY76" s="155">
        <f>1+1+1</f>
        <v>3</v>
      </c>
      <c r="CZ76" s="155"/>
      <c r="DA76" s="155"/>
      <c r="DB76" s="155"/>
      <c r="DC76" s="155"/>
      <c r="DD76" s="155"/>
      <c r="DE76" s="155"/>
      <c r="DF76" s="155"/>
      <c r="DG76" s="155">
        <v>0</v>
      </c>
      <c r="DH76" s="155"/>
      <c r="DI76" s="155"/>
      <c r="DJ76" s="155"/>
      <c r="DK76" s="155"/>
      <c r="DL76" s="155"/>
      <c r="DM76" s="155"/>
      <c r="DN76" s="155"/>
      <c r="DO76" s="155">
        <f t="shared" si="1"/>
        <v>4</v>
      </c>
      <c r="DP76" s="155"/>
      <c r="DQ76" s="155"/>
      <c r="DR76" s="155"/>
      <c r="DS76" s="155"/>
      <c r="DT76" s="155"/>
      <c r="DU76" s="155"/>
      <c r="DV76" s="155"/>
      <c r="DW76" s="155"/>
      <c r="DX76" s="155">
        <f t="shared" si="2"/>
        <v>1</v>
      </c>
      <c r="DY76" s="155"/>
      <c r="DZ76" s="155"/>
      <c r="EA76" s="155"/>
      <c r="EB76" s="155"/>
      <c r="EC76" s="155"/>
      <c r="ED76" s="155"/>
      <c r="EE76" s="155"/>
      <c r="EF76" s="155">
        <f t="shared" si="3"/>
        <v>6</v>
      </c>
      <c r="EG76" s="155"/>
      <c r="EH76" s="155"/>
      <c r="EI76" s="155"/>
      <c r="EJ76" s="155"/>
      <c r="EK76" s="155"/>
      <c r="EL76" s="155"/>
      <c r="EM76" s="155"/>
      <c r="EN76" s="155">
        <f t="shared" si="4"/>
        <v>2</v>
      </c>
      <c r="EO76" s="155"/>
      <c r="EP76" s="155"/>
      <c r="EQ76" s="155"/>
      <c r="ER76" s="155"/>
      <c r="ES76" s="155"/>
      <c r="ET76" s="155"/>
      <c r="EU76" s="155"/>
      <c r="EV76" s="155">
        <f t="shared" si="5"/>
        <v>9</v>
      </c>
      <c r="EW76" s="155"/>
      <c r="EX76" s="155"/>
      <c r="EY76" s="155"/>
      <c r="EZ76" s="155"/>
      <c r="FA76" s="155"/>
      <c r="FB76" s="155"/>
      <c r="FC76" s="155"/>
      <c r="FD76" s="155"/>
    </row>
    <row r="77" spans="1:160" s="18" customFormat="1" ht="40.5" customHeight="1">
      <c r="A77" s="41"/>
      <c r="B77" s="156" t="s">
        <v>196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7"/>
      <c r="AS77" s="158" t="s">
        <v>20</v>
      </c>
      <c r="AT77" s="158"/>
      <c r="AU77" s="158"/>
      <c r="AV77" s="158"/>
      <c r="AW77" s="158"/>
      <c r="AX77" s="158"/>
      <c r="AY77" s="158"/>
      <c r="AZ77" s="158"/>
      <c r="BA77" s="158" t="s">
        <v>192</v>
      </c>
      <c r="BB77" s="158"/>
      <c r="BC77" s="158"/>
      <c r="BD77" s="158"/>
      <c r="BE77" s="158"/>
      <c r="BF77" s="158"/>
      <c r="BG77" s="158"/>
      <c r="BH77" s="158"/>
      <c r="BI77" s="158"/>
      <c r="BJ77" s="155">
        <v>0</v>
      </c>
      <c r="BK77" s="155"/>
      <c r="BL77" s="155"/>
      <c r="BM77" s="155"/>
      <c r="BN77" s="155"/>
      <c r="BO77" s="155"/>
      <c r="BP77" s="155"/>
      <c r="BQ77" s="155"/>
      <c r="BR77" s="155">
        <v>0</v>
      </c>
      <c r="BS77" s="155"/>
      <c r="BT77" s="155"/>
      <c r="BU77" s="155"/>
      <c r="BV77" s="155"/>
      <c r="BW77" s="155"/>
      <c r="BX77" s="155"/>
      <c r="BY77" s="155"/>
      <c r="BZ77" s="155">
        <v>0</v>
      </c>
      <c r="CA77" s="155"/>
      <c r="CB77" s="155"/>
      <c r="CC77" s="155"/>
      <c r="CD77" s="155"/>
      <c r="CE77" s="155"/>
      <c r="CF77" s="155"/>
      <c r="CG77" s="155"/>
      <c r="CH77" s="155">
        <f t="shared" si="0"/>
        <v>0</v>
      </c>
      <c r="CI77" s="155"/>
      <c r="CJ77" s="155"/>
      <c r="CK77" s="155"/>
      <c r="CL77" s="155"/>
      <c r="CM77" s="155"/>
      <c r="CN77" s="155"/>
      <c r="CO77" s="155"/>
      <c r="CP77" s="155"/>
      <c r="CQ77" s="155">
        <v>0</v>
      </c>
      <c r="CR77" s="155"/>
      <c r="CS77" s="155"/>
      <c r="CT77" s="155"/>
      <c r="CU77" s="155"/>
      <c r="CV77" s="155"/>
      <c r="CW77" s="155"/>
      <c r="CX77" s="155"/>
      <c r="CY77" s="155">
        <v>0</v>
      </c>
      <c r="CZ77" s="155"/>
      <c r="DA77" s="155"/>
      <c r="DB77" s="155"/>
      <c r="DC77" s="155"/>
      <c r="DD77" s="155"/>
      <c r="DE77" s="155"/>
      <c r="DF77" s="155"/>
      <c r="DG77" s="155">
        <v>0</v>
      </c>
      <c r="DH77" s="155"/>
      <c r="DI77" s="155"/>
      <c r="DJ77" s="155"/>
      <c r="DK77" s="155"/>
      <c r="DL77" s="155"/>
      <c r="DM77" s="155"/>
      <c r="DN77" s="155"/>
      <c r="DO77" s="155">
        <f t="shared" si="1"/>
        <v>0</v>
      </c>
      <c r="DP77" s="155"/>
      <c r="DQ77" s="155"/>
      <c r="DR77" s="155"/>
      <c r="DS77" s="155"/>
      <c r="DT77" s="155"/>
      <c r="DU77" s="155"/>
      <c r="DV77" s="155"/>
      <c r="DW77" s="155"/>
      <c r="DX77" s="155">
        <f t="shared" si="2"/>
        <v>0</v>
      </c>
      <c r="DY77" s="155"/>
      <c r="DZ77" s="155"/>
      <c r="EA77" s="155"/>
      <c r="EB77" s="155"/>
      <c r="EC77" s="155"/>
      <c r="ED77" s="155"/>
      <c r="EE77" s="155"/>
      <c r="EF77" s="155">
        <f t="shared" si="3"/>
        <v>0</v>
      </c>
      <c r="EG77" s="155"/>
      <c r="EH77" s="155"/>
      <c r="EI77" s="155"/>
      <c r="EJ77" s="155"/>
      <c r="EK77" s="155"/>
      <c r="EL77" s="155"/>
      <c r="EM77" s="155"/>
      <c r="EN77" s="155">
        <f t="shared" si="4"/>
        <v>0</v>
      </c>
      <c r="EO77" s="155"/>
      <c r="EP77" s="155"/>
      <c r="EQ77" s="155"/>
      <c r="ER77" s="155"/>
      <c r="ES77" s="155"/>
      <c r="ET77" s="155"/>
      <c r="EU77" s="155"/>
      <c r="EV77" s="155">
        <f t="shared" si="5"/>
        <v>0</v>
      </c>
      <c r="EW77" s="155"/>
      <c r="EX77" s="155"/>
      <c r="EY77" s="155"/>
      <c r="EZ77" s="155"/>
      <c r="FA77" s="155"/>
      <c r="FB77" s="155"/>
      <c r="FC77" s="155"/>
      <c r="FD77" s="155"/>
    </row>
    <row r="78" spans="1:160" s="18" customFormat="1" ht="27.75" customHeight="1">
      <c r="A78" s="41"/>
      <c r="B78" s="156" t="s">
        <v>197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7"/>
      <c r="AS78" s="158" t="s">
        <v>21</v>
      </c>
      <c r="AT78" s="158"/>
      <c r="AU78" s="158"/>
      <c r="AV78" s="158"/>
      <c r="AW78" s="158"/>
      <c r="AX78" s="158"/>
      <c r="AY78" s="158"/>
      <c r="AZ78" s="158"/>
      <c r="BA78" s="158" t="s">
        <v>193</v>
      </c>
      <c r="BB78" s="158"/>
      <c r="BC78" s="158"/>
      <c r="BD78" s="158"/>
      <c r="BE78" s="158"/>
      <c r="BF78" s="158"/>
      <c r="BG78" s="158"/>
      <c r="BH78" s="158"/>
      <c r="BI78" s="158"/>
      <c r="BJ78" s="155">
        <f>3+3+1</f>
        <v>7</v>
      </c>
      <c r="BK78" s="155"/>
      <c r="BL78" s="155"/>
      <c r="BM78" s="155"/>
      <c r="BN78" s="155"/>
      <c r="BO78" s="155"/>
      <c r="BP78" s="155"/>
      <c r="BQ78" s="155"/>
      <c r="BR78" s="155">
        <f>7+5+5+3+3</f>
        <v>23</v>
      </c>
      <c r="BS78" s="155"/>
      <c r="BT78" s="155"/>
      <c r="BU78" s="155"/>
      <c r="BV78" s="155"/>
      <c r="BW78" s="155"/>
      <c r="BX78" s="155"/>
      <c r="BY78" s="155"/>
      <c r="BZ78" s="155">
        <f>4+4+2+9+1+4</f>
        <v>24</v>
      </c>
      <c r="CA78" s="155"/>
      <c r="CB78" s="155"/>
      <c r="CC78" s="155"/>
      <c r="CD78" s="155"/>
      <c r="CE78" s="155"/>
      <c r="CF78" s="155"/>
      <c r="CG78" s="155"/>
      <c r="CH78" s="155">
        <f t="shared" si="0"/>
        <v>54</v>
      </c>
      <c r="CI78" s="155"/>
      <c r="CJ78" s="155"/>
      <c r="CK78" s="155"/>
      <c r="CL78" s="155"/>
      <c r="CM78" s="155"/>
      <c r="CN78" s="155"/>
      <c r="CO78" s="155"/>
      <c r="CP78" s="155"/>
      <c r="CQ78" s="155">
        <f>2+2+1+1</f>
        <v>6</v>
      </c>
      <c r="CR78" s="155"/>
      <c r="CS78" s="155"/>
      <c r="CT78" s="155"/>
      <c r="CU78" s="155"/>
      <c r="CV78" s="155"/>
      <c r="CW78" s="155"/>
      <c r="CX78" s="155"/>
      <c r="CY78" s="155">
        <f>3+1+4+9+29+2+10</f>
        <v>58</v>
      </c>
      <c r="CZ78" s="155"/>
      <c r="DA78" s="155"/>
      <c r="DB78" s="155"/>
      <c r="DC78" s="155"/>
      <c r="DD78" s="155"/>
      <c r="DE78" s="155"/>
      <c r="DF78" s="155"/>
      <c r="DG78" s="155">
        <f>7+10+10+10+15+1+13</f>
        <v>66</v>
      </c>
      <c r="DH78" s="155"/>
      <c r="DI78" s="155"/>
      <c r="DJ78" s="155"/>
      <c r="DK78" s="155"/>
      <c r="DL78" s="155"/>
      <c r="DM78" s="155"/>
      <c r="DN78" s="155"/>
      <c r="DO78" s="155">
        <f t="shared" si="1"/>
        <v>130</v>
      </c>
      <c r="DP78" s="155"/>
      <c r="DQ78" s="155"/>
      <c r="DR78" s="155"/>
      <c r="DS78" s="155"/>
      <c r="DT78" s="155"/>
      <c r="DU78" s="155"/>
      <c r="DV78" s="155"/>
      <c r="DW78" s="155"/>
      <c r="DX78" s="155">
        <f t="shared" si="2"/>
        <v>13</v>
      </c>
      <c r="DY78" s="155"/>
      <c r="DZ78" s="155"/>
      <c r="EA78" s="155"/>
      <c r="EB78" s="155"/>
      <c r="EC78" s="155"/>
      <c r="ED78" s="155"/>
      <c r="EE78" s="155"/>
      <c r="EF78" s="155">
        <f t="shared" si="3"/>
        <v>81</v>
      </c>
      <c r="EG78" s="155"/>
      <c r="EH78" s="155"/>
      <c r="EI78" s="155"/>
      <c r="EJ78" s="155"/>
      <c r="EK78" s="155"/>
      <c r="EL78" s="155"/>
      <c r="EM78" s="155"/>
      <c r="EN78" s="155">
        <f t="shared" si="4"/>
        <v>90</v>
      </c>
      <c r="EO78" s="155"/>
      <c r="EP78" s="155"/>
      <c r="EQ78" s="155"/>
      <c r="ER78" s="155"/>
      <c r="ES78" s="155"/>
      <c r="ET78" s="155"/>
      <c r="EU78" s="155"/>
      <c r="EV78" s="155">
        <f t="shared" si="5"/>
        <v>184</v>
      </c>
      <c r="EW78" s="155"/>
      <c r="EX78" s="155"/>
      <c r="EY78" s="155"/>
      <c r="EZ78" s="155"/>
      <c r="FA78" s="155"/>
      <c r="FB78" s="155"/>
      <c r="FC78" s="155"/>
      <c r="FD78" s="155"/>
    </row>
    <row r="79" spans="1:160" s="18" customFormat="1" ht="27.75" customHeight="1">
      <c r="A79" s="41"/>
      <c r="B79" s="156" t="s">
        <v>198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7"/>
      <c r="AS79" s="158" t="s">
        <v>22</v>
      </c>
      <c r="AT79" s="158"/>
      <c r="AU79" s="158"/>
      <c r="AV79" s="158"/>
      <c r="AW79" s="158"/>
      <c r="AX79" s="158"/>
      <c r="AY79" s="158"/>
      <c r="AZ79" s="158"/>
      <c r="BA79" s="158" t="s">
        <v>194</v>
      </c>
      <c r="BB79" s="158"/>
      <c r="BC79" s="158"/>
      <c r="BD79" s="158"/>
      <c r="BE79" s="158"/>
      <c r="BF79" s="158"/>
      <c r="BG79" s="158"/>
      <c r="BH79" s="158"/>
      <c r="BI79" s="158"/>
      <c r="BJ79" s="155">
        <f>1+8+4+2+2</f>
        <v>17</v>
      </c>
      <c r="BK79" s="155"/>
      <c r="BL79" s="155"/>
      <c r="BM79" s="155"/>
      <c r="BN79" s="155"/>
      <c r="BO79" s="155"/>
      <c r="BP79" s="155"/>
      <c r="BQ79" s="155"/>
      <c r="BR79" s="155">
        <f>3+11+14+10+4+1+17</f>
        <v>60</v>
      </c>
      <c r="BS79" s="155"/>
      <c r="BT79" s="155"/>
      <c r="BU79" s="155"/>
      <c r="BV79" s="155"/>
      <c r="BW79" s="155"/>
      <c r="BX79" s="155"/>
      <c r="BY79" s="155"/>
      <c r="BZ79" s="155">
        <f>3+8+11+4+6+1+22</f>
        <v>55</v>
      </c>
      <c r="CA79" s="155"/>
      <c r="CB79" s="155"/>
      <c r="CC79" s="155"/>
      <c r="CD79" s="155"/>
      <c r="CE79" s="155"/>
      <c r="CF79" s="155"/>
      <c r="CG79" s="155"/>
      <c r="CH79" s="155">
        <f t="shared" si="0"/>
        <v>132</v>
      </c>
      <c r="CI79" s="155"/>
      <c r="CJ79" s="155"/>
      <c r="CK79" s="155"/>
      <c r="CL79" s="155"/>
      <c r="CM79" s="155"/>
      <c r="CN79" s="155"/>
      <c r="CO79" s="155"/>
      <c r="CP79" s="155"/>
      <c r="CQ79" s="155">
        <f>3+3+3+1+2+3</f>
        <v>15</v>
      </c>
      <c r="CR79" s="155"/>
      <c r="CS79" s="155"/>
      <c r="CT79" s="155"/>
      <c r="CU79" s="155"/>
      <c r="CV79" s="155"/>
      <c r="CW79" s="155"/>
      <c r="CX79" s="155"/>
      <c r="CY79" s="155">
        <f>4+7+11+17+32+3+24</f>
        <v>98</v>
      </c>
      <c r="CZ79" s="155"/>
      <c r="DA79" s="155"/>
      <c r="DB79" s="155"/>
      <c r="DC79" s="155"/>
      <c r="DD79" s="155"/>
      <c r="DE79" s="155"/>
      <c r="DF79" s="155"/>
      <c r="DG79" s="155">
        <f>13+14+20+17+17+2+36</f>
        <v>119</v>
      </c>
      <c r="DH79" s="155"/>
      <c r="DI79" s="155"/>
      <c r="DJ79" s="155"/>
      <c r="DK79" s="155"/>
      <c r="DL79" s="155"/>
      <c r="DM79" s="155"/>
      <c r="DN79" s="155"/>
      <c r="DO79" s="155">
        <f t="shared" si="1"/>
        <v>232</v>
      </c>
      <c r="DP79" s="155"/>
      <c r="DQ79" s="155"/>
      <c r="DR79" s="155"/>
      <c r="DS79" s="155"/>
      <c r="DT79" s="155"/>
      <c r="DU79" s="155"/>
      <c r="DV79" s="155"/>
      <c r="DW79" s="155"/>
      <c r="DX79" s="155">
        <f t="shared" si="2"/>
        <v>32</v>
      </c>
      <c r="DY79" s="155"/>
      <c r="DZ79" s="155"/>
      <c r="EA79" s="155"/>
      <c r="EB79" s="155"/>
      <c r="EC79" s="155"/>
      <c r="ED79" s="155"/>
      <c r="EE79" s="155"/>
      <c r="EF79" s="155">
        <f t="shared" si="3"/>
        <v>158</v>
      </c>
      <c r="EG79" s="155"/>
      <c r="EH79" s="155"/>
      <c r="EI79" s="155"/>
      <c r="EJ79" s="155"/>
      <c r="EK79" s="155"/>
      <c r="EL79" s="155"/>
      <c r="EM79" s="155"/>
      <c r="EN79" s="155">
        <f t="shared" si="4"/>
        <v>174</v>
      </c>
      <c r="EO79" s="155"/>
      <c r="EP79" s="155"/>
      <c r="EQ79" s="155"/>
      <c r="ER79" s="155"/>
      <c r="ES79" s="155"/>
      <c r="ET79" s="155"/>
      <c r="EU79" s="155"/>
      <c r="EV79" s="155">
        <f t="shared" si="5"/>
        <v>364</v>
      </c>
      <c r="EW79" s="155"/>
      <c r="EX79" s="155"/>
      <c r="EY79" s="155"/>
      <c r="EZ79" s="155"/>
      <c r="FA79" s="155"/>
      <c r="FB79" s="155"/>
      <c r="FC79" s="155"/>
      <c r="FD79" s="155"/>
    </row>
    <row r="80" spans="1:160" s="18" customFormat="1" ht="53.25" customHeight="1">
      <c r="A80" s="62"/>
      <c r="B80" s="163" t="s">
        <v>199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65"/>
      <c r="AS80" s="164" t="s">
        <v>23</v>
      </c>
      <c r="AT80" s="165"/>
      <c r="AU80" s="165"/>
      <c r="AV80" s="165"/>
      <c r="AW80" s="165"/>
      <c r="AX80" s="165"/>
      <c r="AY80" s="165"/>
      <c r="AZ80" s="166"/>
      <c r="BA80" s="173" t="s">
        <v>203</v>
      </c>
      <c r="BB80" s="173"/>
      <c r="BC80" s="173"/>
      <c r="BD80" s="173"/>
      <c r="BE80" s="173"/>
      <c r="BF80" s="173"/>
      <c r="BG80" s="173"/>
      <c r="BH80" s="173"/>
      <c r="BI80" s="173"/>
      <c r="BJ80" s="155">
        <v>0</v>
      </c>
      <c r="BK80" s="155"/>
      <c r="BL80" s="155"/>
      <c r="BM80" s="155"/>
      <c r="BN80" s="155"/>
      <c r="BO80" s="155"/>
      <c r="BP80" s="155"/>
      <c r="BQ80" s="155"/>
      <c r="BR80" s="155">
        <v>0</v>
      </c>
      <c r="BS80" s="155"/>
      <c r="BT80" s="155"/>
      <c r="BU80" s="155"/>
      <c r="BV80" s="155"/>
      <c r="BW80" s="155"/>
      <c r="BX80" s="155"/>
      <c r="BY80" s="155"/>
      <c r="BZ80" s="155">
        <v>0</v>
      </c>
      <c r="CA80" s="155"/>
      <c r="CB80" s="155"/>
      <c r="CC80" s="155"/>
      <c r="CD80" s="155"/>
      <c r="CE80" s="155"/>
      <c r="CF80" s="155"/>
      <c r="CG80" s="155"/>
      <c r="CH80" s="155">
        <f t="shared" si="0"/>
        <v>0</v>
      </c>
      <c r="CI80" s="155"/>
      <c r="CJ80" s="155"/>
      <c r="CK80" s="155"/>
      <c r="CL80" s="155"/>
      <c r="CM80" s="155"/>
      <c r="CN80" s="155"/>
      <c r="CO80" s="155"/>
      <c r="CP80" s="155"/>
      <c r="CQ80" s="155">
        <v>0</v>
      </c>
      <c r="CR80" s="155"/>
      <c r="CS80" s="155"/>
      <c r="CT80" s="155"/>
      <c r="CU80" s="155"/>
      <c r="CV80" s="155"/>
      <c r="CW80" s="155"/>
      <c r="CX80" s="155"/>
      <c r="CY80" s="155">
        <v>0</v>
      </c>
      <c r="CZ80" s="155"/>
      <c r="DA80" s="155"/>
      <c r="DB80" s="155"/>
      <c r="DC80" s="155"/>
      <c r="DD80" s="155"/>
      <c r="DE80" s="155"/>
      <c r="DF80" s="155"/>
      <c r="DG80" s="155">
        <v>0</v>
      </c>
      <c r="DH80" s="155"/>
      <c r="DI80" s="155"/>
      <c r="DJ80" s="155"/>
      <c r="DK80" s="155"/>
      <c r="DL80" s="155"/>
      <c r="DM80" s="155"/>
      <c r="DN80" s="155"/>
      <c r="DO80" s="155">
        <f t="shared" si="1"/>
        <v>0</v>
      </c>
      <c r="DP80" s="155"/>
      <c r="DQ80" s="155"/>
      <c r="DR80" s="155"/>
      <c r="DS80" s="155"/>
      <c r="DT80" s="155"/>
      <c r="DU80" s="155"/>
      <c r="DV80" s="155"/>
      <c r="DW80" s="155"/>
      <c r="DX80" s="155">
        <f t="shared" si="2"/>
        <v>0</v>
      </c>
      <c r="DY80" s="155"/>
      <c r="DZ80" s="155"/>
      <c r="EA80" s="155"/>
      <c r="EB80" s="155"/>
      <c r="EC80" s="155"/>
      <c r="ED80" s="155"/>
      <c r="EE80" s="155"/>
      <c r="EF80" s="155">
        <f t="shared" si="3"/>
        <v>0</v>
      </c>
      <c r="EG80" s="155"/>
      <c r="EH80" s="155"/>
      <c r="EI80" s="155"/>
      <c r="EJ80" s="155"/>
      <c r="EK80" s="155"/>
      <c r="EL80" s="155"/>
      <c r="EM80" s="155"/>
      <c r="EN80" s="155">
        <f t="shared" si="4"/>
        <v>0</v>
      </c>
      <c r="EO80" s="155"/>
      <c r="EP80" s="155"/>
      <c r="EQ80" s="155"/>
      <c r="ER80" s="155"/>
      <c r="ES80" s="155"/>
      <c r="ET80" s="155"/>
      <c r="EU80" s="155"/>
      <c r="EV80" s="155">
        <f t="shared" si="5"/>
        <v>0</v>
      </c>
      <c r="EW80" s="155"/>
      <c r="EX80" s="155"/>
      <c r="EY80" s="155"/>
      <c r="EZ80" s="155"/>
      <c r="FA80" s="155"/>
      <c r="FB80" s="155"/>
      <c r="FC80" s="155"/>
      <c r="FD80" s="155"/>
    </row>
    <row r="81" spans="1:160" s="18" customFormat="1" ht="66" customHeight="1">
      <c r="A81" s="63"/>
      <c r="B81" s="161" t="s">
        <v>200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66"/>
      <c r="AS81" s="167"/>
      <c r="AT81" s="168"/>
      <c r="AU81" s="168"/>
      <c r="AV81" s="168"/>
      <c r="AW81" s="168"/>
      <c r="AX81" s="168"/>
      <c r="AY81" s="168"/>
      <c r="AZ81" s="169"/>
      <c r="BA81" s="162" t="s">
        <v>204</v>
      </c>
      <c r="BB81" s="162"/>
      <c r="BC81" s="162"/>
      <c r="BD81" s="162"/>
      <c r="BE81" s="162"/>
      <c r="BF81" s="162"/>
      <c r="BG81" s="162"/>
      <c r="BH81" s="162"/>
      <c r="BI81" s="162"/>
      <c r="BJ81" s="155">
        <v>0</v>
      </c>
      <c r="BK81" s="155"/>
      <c r="BL81" s="155"/>
      <c r="BM81" s="155"/>
      <c r="BN81" s="155"/>
      <c r="BO81" s="155"/>
      <c r="BP81" s="155"/>
      <c r="BQ81" s="155"/>
      <c r="BR81" s="155">
        <v>0</v>
      </c>
      <c r="BS81" s="155"/>
      <c r="BT81" s="155"/>
      <c r="BU81" s="155"/>
      <c r="BV81" s="155"/>
      <c r="BW81" s="155"/>
      <c r="BX81" s="155"/>
      <c r="BY81" s="155"/>
      <c r="BZ81" s="155">
        <v>0</v>
      </c>
      <c r="CA81" s="155"/>
      <c r="CB81" s="155"/>
      <c r="CC81" s="155"/>
      <c r="CD81" s="155"/>
      <c r="CE81" s="155"/>
      <c r="CF81" s="155"/>
      <c r="CG81" s="155"/>
      <c r="CH81" s="155">
        <f t="shared" si="0"/>
        <v>0</v>
      </c>
      <c r="CI81" s="155"/>
      <c r="CJ81" s="155"/>
      <c r="CK81" s="155"/>
      <c r="CL81" s="155"/>
      <c r="CM81" s="155"/>
      <c r="CN81" s="155"/>
      <c r="CO81" s="155"/>
      <c r="CP81" s="155"/>
      <c r="CQ81" s="155">
        <v>0</v>
      </c>
      <c r="CR81" s="155"/>
      <c r="CS81" s="155"/>
      <c r="CT81" s="155"/>
      <c r="CU81" s="155"/>
      <c r="CV81" s="155"/>
      <c r="CW81" s="155"/>
      <c r="CX81" s="155"/>
      <c r="CY81" s="155">
        <v>0</v>
      </c>
      <c r="CZ81" s="155"/>
      <c r="DA81" s="155"/>
      <c r="DB81" s="155"/>
      <c r="DC81" s="155"/>
      <c r="DD81" s="155"/>
      <c r="DE81" s="155"/>
      <c r="DF81" s="155"/>
      <c r="DG81" s="155">
        <v>0</v>
      </c>
      <c r="DH81" s="155"/>
      <c r="DI81" s="155"/>
      <c r="DJ81" s="155"/>
      <c r="DK81" s="155"/>
      <c r="DL81" s="155"/>
      <c r="DM81" s="155"/>
      <c r="DN81" s="155"/>
      <c r="DO81" s="155">
        <f t="shared" si="1"/>
        <v>0</v>
      </c>
      <c r="DP81" s="155"/>
      <c r="DQ81" s="155"/>
      <c r="DR81" s="155"/>
      <c r="DS81" s="155"/>
      <c r="DT81" s="155"/>
      <c r="DU81" s="155"/>
      <c r="DV81" s="155"/>
      <c r="DW81" s="155"/>
      <c r="DX81" s="155">
        <f t="shared" si="2"/>
        <v>0</v>
      </c>
      <c r="DY81" s="155"/>
      <c r="DZ81" s="155"/>
      <c r="EA81" s="155"/>
      <c r="EB81" s="155"/>
      <c r="EC81" s="155"/>
      <c r="ED81" s="155"/>
      <c r="EE81" s="155"/>
      <c r="EF81" s="155">
        <f t="shared" si="3"/>
        <v>0</v>
      </c>
      <c r="EG81" s="155"/>
      <c r="EH81" s="155"/>
      <c r="EI81" s="155"/>
      <c r="EJ81" s="155"/>
      <c r="EK81" s="155"/>
      <c r="EL81" s="155"/>
      <c r="EM81" s="155"/>
      <c r="EN81" s="155">
        <f t="shared" si="4"/>
        <v>0</v>
      </c>
      <c r="EO81" s="155"/>
      <c r="EP81" s="155"/>
      <c r="EQ81" s="155"/>
      <c r="ER81" s="155"/>
      <c r="ES81" s="155"/>
      <c r="ET81" s="155"/>
      <c r="EU81" s="155"/>
      <c r="EV81" s="155">
        <f t="shared" si="5"/>
        <v>0</v>
      </c>
      <c r="EW81" s="155"/>
      <c r="EX81" s="155"/>
      <c r="EY81" s="155"/>
      <c r="EZ81" s="155"/>
      <c r="FA81" s="155"/>
      <c r="FB81" s="155"/>
      <c r="FC81" s="155"/>
      <c r="FD81" s="155"/>
    </row>
    <row r="82" spans="1:160" s="18" customFormat="1" ht="66" customHeight="1">
      <c r="A82" s="63"/>
      <c r="B82" s="161" t="s">
        <v>201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66"/>
      <c r="AS82" s="167"/>
      <c r="AT82" s="168"/>
      <c r="AU82" s="168"/>
      <c r="AV82" s="168"/>
      <c r="AW82" s="168"/>
      <c r="AX82" s="168"/>
      <c r="AY82" s="168"/>
      <c r="AZ82" s="169"/>
      <c r="BA82" s="162" t="s">
        <v>205</v>
      </c>
      <c r="BB82" s="162"/>
      <c r="BC82" s="162"/>
      <c r="BD82" s="162"/>
      <c r="BE82" s="162"/>
      <c r="BF82" s="162"/>
      <c r="BG82" s="162"/>
      <c r="BH82" s="162"/>
      <c r="BI82" s="162"/>
      <c r="BJ82" s="155">
        <v>0</v>
      </c>
      <c r="BK82" s="155"/>
      <c r="BL82" s="155"/>
      <c r="BM82" s="155"/>
      <c r="BN82" s="155"/>
      <c r="BO82" s="155"/>
      <c r="BP82" s="155"/>
      <c r="BQ82" s="155"/>
      <c r="BR82" s="155">
        <v>0</v>
      </c>
      <c r="BS82" s="155"/>
      <c r="BT82" s="155"/>
      <c r="BU82" s="155"/>
      <c r="BV82" s="155"/>
      <c r="BW82" s="155"/>
      <c r="BX82" s="155"/>
      <c r="BY82" s="155"/>
      <c r="BZ82" s="155">
        <v>0</v>
      </c>
      <c r="CA82" s="155"/>
      <c r="CB82" s="155"/>
      <c r="CC82" s="155"/>
      <c r="CD82" s="155"/>
      <c r="CE82" s="155"/>
      <c r="CF82" s="155"/>
      <c r="CG82" s="155"/>
      <c r="CH82" s="155">
        <f t="shared" si="0"/>
        <v>0</v>
      </c>
      <c r="CI82" s="155"/>
      <c r="CJ82" s="155"/>
      <c r="CK82" s="155"/>
      <c r="CL82" s="155"/>
      <c r="CM82" s="155"/>
      <c r="CN82" s="155"/>
      <c r="CO82" s="155"/>
      <c r="CP82" s="155"/>
      <c r="CQ82" s="155">
        <v>0</v>
      </c>
      <c r="CR82" s="155"/>
      <c r="CS82" s="155"/>
      <c r="CT82" s="155"/>
      <c r="CU82" s="155"/>
      <c r="CV82" s="155"/>
      <c r="CW82" s="155"/>
      <c r="CX82" s="155"/>
      <c r="CY82" s="155">
        <v>0</v>
      </c>
      <c r="CZ82" s="155"/>
      <c r="DA82" s="155"/>
      <c r="DB82" s="155"/>
      <c r="DC82" s="155"/>
      <c r="DD82" s="155"/>
      <c r="DE82" s="155"/>
      <c r="DF82" s="155"/>
      <c r="DG82" s="155">
        <v>0</v>
      </c>
      <c r="DH82" s="155"/>
      <c r="DI82" s="155"/>
      <c r="DJ82" s="155"/>
      <c r="DK82" s="155"/>
      <c r="DL82" s="155"/>
      <c r="DM82" s="155"/>
      <c r="DN82" s="155"/>
      <c r="DO82" s="155">
        <f t="shared" si="1"/>
        <v>0</v>
      </c>
      <c r="DP82" s="155"/>
      <c r="DQ82" s="155"/>
      <c r="DR82" s="155"/>
      <c r="DS82" s="155"/>
      <c r="DT82" s="155"/>
      <c r="DU82" s="155"/>
      <c r="DV82" s="155"/>
      <c r="DW82" s="155"/>
      <c r="DX82" s="155">
        <f t="shared" si="2"/>
        <v>0</v>
      </c>
      <c r="DY82" s="155"/>
      <c r="DZ82" s="155"/>
      <c r="EA82" s="155"/>
      <c r="EB82" s="155"/>
      <c r="EC82" s="155"/>
      <c r="ED82" s="155"/>
      <c r="EE82" s="155"/>
      <c r="EF82" s="155">
        <f t="shared" si="3"/>
        <v>0</v>
      </c>
      <c r="EG82" s="155"/>
      <c r="EH82" s="155"/>
      <c r="EI82" s="155"/>
      <c r="EJ82" s="155"/>
      <c r="EK82" s="155"/>
      <c r="EL82" s="155"/>
      <c r="EM82" s="155"/>
      <c r="EN82" s="155">
        <f t="shared" si="4"/>
        <v>0</v>
      </c>
      <c r="EO82" s="155"/>
      <c r="EP82" s="155"/>
      <c r="EQ82" s="155"/>
      <c r="ER82" s="155"/>
      <c r="ES82" s="155"/>
      <c r="ET82" s="155"/>
      <c r="EU82" s="155"/>
      <c r="EV82" s="155">
        <f t="shared" si="5"/>
        <v>0</v>
      </c>
      <c r="EW82" s="155"/>
      <c r="EX82" s="155"/>
      <c r="EY82" s="155"/>
      <c r="EZ82" s="155"/>
      <c r="FA82" s="155"/>
      <c r="FB82" s="155"/>
      <c r="FC82" s="155"/>
      <c r="FD82" s="155"/>
    </row>
    <row r="83" spans="1:160" s="18" customFormat="1" ht="40.5" customHeight="1">
      <c r="A83" s="64"/>
      <c r="B83" s="174" t="s">
        <v>202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67"/>
      <c r="AS83" s="170"/>
      <c r="AT83" s="171"/>
      <c r="AU83" s="171"/>
      <c r="AV83" s="171"/>
      <c r="AW83" s="171"/>
      <c r="AX83" s="171"/>
      <c r="AY83" s="171"/>
      <c r="AZ83" s="172"/>
      <c r="BA83" s="175" t="s">
        <v>206</v>
      </c>
      <c r="BB83" s="175"/>
      <c r="BC83" s="175"/>
      <c r="BD83" s="175"/>
      <c r="BE83" s="175"/>
      <c r="BF83" s="175"/>
      <c r="BG83" s="175"/>
      <c r="BH83" s="175"/>
      <c r="BI83" s="175"/>
      <c r="BJ83" s="160">
        <v>0</v>
      </c>
      <c r="BK83" s="160"/>
      <c r="BL83" s="160"/>
      <c r="BM83" s="160"/>
      <c r="BN83" s="160"/>
      <c r="BO83" s="160"/>
      <c r="BP83" s="160"/>
      <c r="BQ83" s="160"/>
      <c r="BR83" s="160">
        <v>0</v>
      </c>
      <c r="BS83" s="160"/>
      <c r="BT83" s="160"/>
      <c r="BU83" s="160"/>
      <c r="BV83" s="160"/>
      <c r="BW83" s="160"/>
      <c r="BX83" s="160"/>
      <c r="BY83" s="160"/>
      <c r="BZ83" s="160">
        <v>0</v>
      </c>
      <c r="CA83" s="160"/>
      <c r="CB83" s="160"/>
      <c r="CC83" s="160"/>
      <c r="CD83" s="160"/>
      <c r="CE83" s="160"/>
      <c r="CF83" s="160"/>
      <c r="CG83" s="160"/>
      <c r="CH83" s="155">
        <f t="shared" si="0"/>
        <v>0</v>
      </c>
      <c r="CI83" s="155"/>
      <c r="CJ83" s="155"/>
      <c r="CK83" s="155"/>
      <c r="CL83" s="155"/>
      <c r="CM83" s="155"/>
      <c r="CN83" s="155"/>
      <c r="CO83" s="155"/>
      <c r="CP83" s="155"/>
      <c r="CQ83" s="160">
        <v>0</v>
      </c>
      <c r="CR83" s="160"/>
      <c r="CS83" s="160"/>
      <c r="CT83" s="160"/>
      <c r="CU83" s="160"/>
      <c r="CV83" s="160"/>
      <c r="CW83" s="160"/>
      <c r="CX83" s="160"/>
      <c r="CY83" s="160">
        <v>0</v>
      </c>
      <c r="CZ83" s="160"/>
      <c r="DA83" s="160"/>
      <c r="DB83" s="160"/>
      <c r="DC83" s="160"/>
      <c r="DD83" s="160"/>
      <c r="DE83" s="160"/>
      <c r="DF83" s="160"/>
      <c r="DG83" s="160">
        <v>0</v>
      </c>
      <c r="DH83" s="160"/>
      <c r="DI83" s="160"/>
      <c r="DJ83" s="160"/>
      <c r="DK83" s="160"/>
      <c r="DL83" s="160"/>
      <c r="DM83" s="160"/>
      <c r="DN83" s="160"/>
      <c r="DO83" s="155">
        <f t="shared" si="1"/>
        <v>0</v>
      </c>
      <c r="DP83" s="155"/>
      <c r="DQ83" s="155"/>
      <c r="DR83" s="155"/>
      <c r="DS83" s="155"/>
      <c r="DT83" s="155"/>
      <c r="DU83" s="155"/>
      <c r="DV83" s="155"/>
      <c r="DW83" s="155"/>
      <c r="DX83" s="155">
        <f t="shared" si="2"/>
        <v>0</v>
      </c>
      <c r="DY83" s="155"/>
      <c r="DZ83" s="155"/>
      <c r="EA83" s="155"/>
      <c r="EB83" s="155"/>
      <c r="EC83" s="155"/>
      <c r="ED83" s="155"/>
      <c r="EE83" s="155"/>
      <c r="EF83" s="155">
        <f t="shared" si="3"/>
        <v>0</v>
      </c>
      <c r="EG83" s="155"/>
      <c r="EH83" s="155"/>
      <c r="EI83" s="155"/>
      <c r="EJ83" s="155"/>
      <c r="EK83" s="155"/>
      <c r="EL83" s="155"/>
      <c r="EM83" s="155"/>
      <c r="EN83" s="155">
        <f t="shared" si="4"/>
        <v>0</v>
      </c>
      <c r="EO83" s="155"/>
      <c r="EP83" s="155"/>
      <c r="EQ83" s="155"/>
      <c r="ER83" s="155"/>
      <c r="ES83" s="155"/>
      <c r="ET83" s="155"/>
      <c r="EU83" s="155"/>
      <c r="EV83" s="155">
        <f t="shared" si="5"/>
        <v>0</v>
      </c>
      <c r="EW83" s="155"/>
      <c r="EX83" s="155"/>
      <c r="EY83" s="155"/>
      <c r="EZ83" s="155"/>
      <c r="FA83" s="155"/>
      <c r="FB83" s="155"/>
      <c r="FC83" s="155"/>
      <c r="FD83" s="155"/>
    </row>
    <row r="84" spans="1:160" s="18" customFormat="1" ht="27.75" customHeight="1">
      <c r="A84" s="41"/>
      <c r="B84" s="156" t="s">
        <v>207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7"/>
      <c r="AS84" s="158" t="s">
        <v>24</v>
      </c>
      <c r="AT84" s="158"/>
      <c r="AU84" s="158"/>
      <c r="AV84" s="158"/>
      <c r="AW84" s="158"/>
      <c r="AX84" s="158"/>
      <c r="AY84" s="158"/>
      <c r="AZ84" s="158"/>
      <c r="BA84" s="159"/>
      <c r="BB84" s="159"/>
      <c r="BC84" s="159"/>
      <c r="BD84" s="159"/>
      <c r="BE84" s="159"/>
      <c r="BF84" s="159"/>
      <c r="BG84" s="159"/>
      <c r="BH84" s="159"/>
      <c r="BI84" s="159"/>
      <c r="BJ84" s="155">
        <v>0</v>
      </c>
      <c r="BK84" s="155"/>
      <c r="BL84" s="155"/>
      <c r="BM84" s="155"/>
      <c r="BN84" s="155"/>
      <c r="BO84" s="155"/>
      <c r="BP84" s="155"/>
      <c r="BQ84" s="155"/>
      <c r="BR84" s="155">
        <f>2+5+1</f>
        <v>8</v>
      </c>
      <c r="BS84" s="155"/>
      <c r="BT84" s="155"/>
      <c r="BU84" s="155"/>
      <c r="BV84" s="155"/>
      <c r="BW84" s="155"/>
      <c r="BX84" s="155"/>
      <c r="BY84" s="155"/>
      <c r="BZ84" s="155">
        <f>3+1</f>
        <v>4</v>
      </c>
      <c r="CA84" s="155"/>
      <c r="CB84" s="155"/>
      <c r="CC84" s="155"/>
      <c r="CD84" s="155"/>
      <c r="CE84" s="155"/>
      <c r="CF84" s="155"/>
      <c r="CG84" s="155"/>
      <c r="CH84" s="155">
        <f t="shared" si="0"/>
        <v>12</v>
      </c>
      <c r="CI84" s="155"/>
      <c r="CJ84" s="155"/>
      <c r="CK84" s="155"/>
      <c r="CL84" s="155"/>
      <c r="CM84" s="155"/>
      <c r="CN84" s="155"/>
      <c r="CO84" s="155"/>
      <c r="CP84" s="155"/>
      <c r="CQ84" s="155">
        <v>0</v>
      </c>
      <c r="CR84" s="155"/>
      <c r="CS84" s="155"/>
      <c r="CT84" s="155"/>
      <c r="CU84" s="155"/>
      <c r="CV84" s="155"/>
      <c r="CW84" s="155"/>
      <c r="CX84" s="155"/>
      <c r="CY84" s="155">
        <f>1+1+5+8+2</f>
        <v>17</v>
      </c>
      <c r="CZ84" s="155"/>
      <c r="DA84" s="155"/>
      <c r="DB84" s="155"/>
      <c r="DC84" s="155"/>
      <c r="DD84" s="155"/>
      <c r="DE84" s="155"/>
      <c r="DF84" s="155"/>
      <c r="DG84" s="155">
        <f>1+2+2</f>
        <v>5</v>
      </c>
      <c r="DH84" s="155"/>
      <c r="DI84" s="155"/>
      <c r="DJ84" s="155"/>
      <c r="DK84" s="155"/>
      <c r="DL84" s="155"/>
      <c r="DM84" s="155"/>
      <c r="DN84" s="155"/>
      <c r="DO84" s="155">
        <f t="shared" si="1"/>
        <v>22</v>
      </c>
      <c r="DP84" s="155"/>
      <c r="DQ84" s="155"/>
      <c r="DR84" s="155"/>
      <c r="DS84" s="155"/>
      <c r="DT84" s="155"/>
      <c r="DU84" s="155"/>
      <c r="DV84" s="155"/>
      <c r="DW84" s="155"/>
      <c r="DX84" s="155">
        <f t="shared" si="2"/>
        <v>0</v>
      </c>
      <c r="DY84" s="155"/>
      <c r="DZ84" s="155"/>
      <c r="EA84" s="155"/>
      <c r="EB84" s="155"/>
      <c r="EC84" s="155"/>
      <c r="ED84" s="155"/>
      <c r="EE84" s="155"/>
      <c r="EF84" s="155">
        <f t="shared" si="3"/>
        <v>25</v>
      </c>
      <c r="EG84" s="155"/>
      <c r="EH84" s="155"/>
      <c r="EI84" s="155"/>
      <c r="EJ84" s="155"/>
      <c r="EK84" s="155"/>
      <c r="EL84" s="155"/>
      <c r="EM84" s="155"/>
      <c r="EN84" s="155">
        <f t="shared" si="4"/>
        <v>9</v>
      </c>
      <c r="EO84" s="155"/>
      <c r="EP84" s="155"/>
      <c r="EQ84" s="155"/>
      <c r="ER84" s="155"/>
      <c r="ES84" s="155"/>
      <c r="ET84" s="155"/>
      <c r="EU84" s="155"/>
      <c r="EV84" s="155">
        <f t="shared" si="5"/>
        <v>34</v>
      </c>
      <c r="EW84" s="155"/>
      <c r="EX84" s="155"/>
      <c r="EY84" s="155"/>
      <c r="EZ84" s="155"/>
      <c r="FA84" s="155"/>
      <c r="FB84" s="155"/>
      <c r="FC84" s="155"/>
      <c r="FD84" s="155"/>
    </row>
    <row r="85" spans="1:160" s="18" customFormat="1" ht="27.75" customHeight="1">
      <c r="A85" s="41"/>
      <c r="B85" s="156" t="s">
        <v>208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7"/>
      <c r="AS85" s="158" t="s">
        <v>25</v>
      </c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5">
        <v>0</v>
      </c>
      <c r="BK85" s="155"/>
      <c r="BL85" s="155"/>
      <c r="BM85" s="155"/>
      <c r="BN85" s="155"/>
      <c r="BO85" s="155"/>
      <c r="BP85" s="155"/>
      <c r="BQ85" s="155"/>
      <c r="BR85" s="155">
        <f>2+1+1</f>
        <v>4</v>
      </c>
      <c r="BS85" s="155"/>
      <c r="BT85" s="155"/>
      <c r="BU85" s="155"/>
      <c r="BV85" s="155"/>
      <c r="BW85" s="155"/>
      <c r="BX85" s="155"/>
      <c r="BY85" s="155"/>
      <c r="BZ85" s="155">
        <f>1</f>
        <v>1</v>
      </c>
      <c r="CA85" s="155"/>
      <c r="CB85" s="155"/>
      <c r="CC85" s="155"/>
      <c r="CD85" s="155"/>
      <c r="CE85" s="155"/>
      <c r="CF85" s="155"/>
      <c r="CG85" s="155"/>
      <c r="CH85" s="155">
        <f t="shared" si="0"/>
        <v>5</v>
      </c>
      <c r="CI85" s="155"/>
      <c r="CJ85" s="155"/>
      <c r="CK85" s="155"/>
      <c r="CL85" s="155"/>
      <c r="CM85" s="155"/>
      <c r="CN85" s="155"/>
      <c r="CO85" s="155"/>
      <c r="CP85" s="155"/>
      <c r="CQ85" s="155">
        <v>0</v>
      </c>
      <c r="CR85" s="155"/>
      <c r="CS85" s="155"/>
      <c r="CT85" s="155"/>
      <c r="CU85" s="155"/>
      <c r="CV85" s="155"/>
      <c r="CW85" s="155"/>
      <c r="CX85" s="155"/>
      <c r="CY85" s="155">
        <f>1+2+1</f>
        <v>4</v>
      </c>
      <c r="CZ85" s="155"/>
      <c r="DA85" s="155"/>
      <c r="DB85" s="155"/>
      <c r="DC85" s="155"/>
      <c r="DD85" s="155"/>
      <c r="DE85" s="155"/>
      <c r="DF85" s="155"/>
      <c r="DG85" s="155">
        <f>1+1+2+1+1+1</f>
        <v>7</v>
      </c>
      <c r="DH85" s="155"/>
      <c r="DI85" s="155"/>
      <c r="DJ85" s="155"/>
      <c r="DK85" s="155"/>
      <c r="DL85" s="155"/>
      <c r="DM85" s="155"/>
      <c r="DN85" s="155"/>
      <c r="DO85" s="155">
        <f t="shared" si="1"/>
        <v>11</v>
      </c>
      <c r="DP85" s="155"/>
      <c r="DQ85" s="155"/>
      <c r="DR85" s="155"/>
      <c r="DS85" s="155"/>
      <c r="DT85" s="155"/>
      <c r="DU85" s="155"/>
      <c r="DV85" s="155"/>
      <c r="DW85" s="155"/>
      <c r="DX85" s="155">
        <f t="shared" si="2"/>
        <v>0</v>
      </c>
      <c r="DY85" s="155"/>
      <c r="DZ85" s="155"/>
      <c r="EA85" s="155"/>
      <c r="EB85" s="155"/>
      <c r="EC85" s="155"/>
      <c r="ED85" s="155"/>
      <c r="EE85" s="155"/>
      <c r="EF85" s="155">
        <f t="shared" si="3"/>
        <v>8</v>
      </c>
      <c r="EG85" s="155"/>
      <c r="EH85" s="155"/>
      <c r="EI85" s="155"/>
      <c r="EJ85" s="155"/>
      <c r="EK85" s="155"/>
      <c r="EL85" s="155"/>
      <c r="EM85" s="155"/>
      <c r="EN85" s="155">
        <f t="shared" si="4"/>
        <v>8</v>
      </c>
      <c r="EO85" s="155"/>
      <c r="EP85" s="155"/>
      <c r="EQ85" s="155"/>
      <c r="ER85" s="155"/>
      <c r="ES85" s="155"/>
      <c r="ET85" s="155"/>
      <c r="EU85" s="155"/>
      <c r="EV85" s="155">
        <f t="shared" si="5"/>
        <v>16</v>
      </c>
      <c r="EW85" s="155"/>
      <c r="EX85" s="155"/>
      <c r="EY85" s="155"/>
      <c r="EZ85" s="155"/>
      <c r="FA85" s="155"/>
      <c r="FB85" s="155"/>
      <c r="FC85" s="155"/>
      <c r="FD85" s="155"/>
    </row>
    <row r="86" s="57" customFormat="1" ht="3" customHeight="1"/>
    <row r="87" s="57" customFormat="1" ht="12.75" customHeight="1">
      <c r="F87" s="58" t="s">
        <v>209</v>
      </c>
    </row>
    <row r="89" spans="2:7" ht="12.75">
      <c r="B89" s="60" t="s">
        <v>210</v>
      </c>
      <c r="G89" s="5" t="s">
        <v>211</v>
      </c>
    </row>
    <row r="90" spans="2:60" ht="12.75">
      <c r="B90" s="5" t="s">
        <v>212</v>
      </c>
      <c r="AZ90" s="153">
        <f>14+5+15+12+5+2+22</f>
        <v>75</v>
      </c>
      <c r="BA90" s="153"/>
      <c r="BB90" s="153"/>
      <c r="BC90" s="153"/>
      <c r="BD90" s="153"/>
      <c r="BE90" s="153"/>
      <c r="BF90" s="153"/>
      <c r="BG90" s="153"/>
      <c r="BH90" s="5" t="s">
        <v>214</v>
      </c>
    </row>
    <row r="91" spans="2:27" ht="12.75">
      <c r="B91" s="5" t="s">
        <v>213</v>
      </c>
      <c r="S91" s="153"/>
      <c r="T91" s="153"/>
      <c r="U91" s="153"/>
      <c r="V91" s="153"/>
      <c r="W91" s="153"/>
      <c r="X91" s="153"/>
      <c r="Y91" s="153"/>
      <c r="Z91" s="153"/>
      <c r="AA91" s="5" t="s">
        <v>180</v>
      </c>
    </row>
    <row r="92" spans="2:130" ht="14.25" customHeight="1">
      <c r="B92" s="60" t="s">
        <v>215</v>
      </c>
      <c r="G92" s="154" t="s">
        <v>392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3">
        <f>2+2+3+2</f>
        <v>9</v>
      </c>
      <c r="DS92" s="153"/>
      <c r="DT92" s="153"/>
      <c r="DU92" s="153"/>
      <c r="DV92" s="153"/>
      <c r="DW92" s="153"/>
      <c r="DX92" s="153"/>
      <c r="DY92" s="153"/>
      <c r="DZ92" s="5" t="s">
        <v>214</v>
      </c>
    </row>
    <row r="93" spans="2:115" ht="12.75">
      <c r="B93" s="154" t="s">
        <v>393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3"/>
      <c r="DD93" s="153"/>
      <c r="DE93" s="153"/>
      <c r="DF93" s="153"/>
      <c r="DG93" s="153"/>
      <c r="DH93" s="153"/>
      <c r="DI93" s="153"/>
      <c r="DJ93" s="153"/>
      <c r="DK93" s="5" t="s">
        <v>180</v>
      </c>
    </row>
    <row r="94" ht="3" customHeight="1"/>
  </sheetData>
  <sheetProtection/>
  <mergeCells count="614">
    <mergeCell ref="EA38:EJ38"/>
    <mergeCell ref="EN72:EU72"/>
    <mergeCell ref="EV72:FD72"/>
    <mergeCell ref="B73:AR73"/>
    <mergeCell ref="AS73:AZ73"/>
    <mergeCell ref="BA73:BI73"/>
    <mergeCell ref="BJ73:BQ73"/>
    <mergeCell ref="CY73:DF73"/>
    <mergeCell ref="DG73:DN73"/>
    <mergeCell ref="DO73:DW73"/>
    <mergeCell ref="BR73:BY73"/>
    <mergeCell ref="CQ72:CX72"/>
    <mergeCell ref="CY72:DF72"/>
    <mergeCell ref="DG72:DN72"/>
    <mergeCell ref="DO72:DW72"/>
    <mergeCell ref="DX72:EE72"/>
    <mergeCell ref="CH72:CP72"/>
    <mergeCell ref="EF72:EM72"/>
    <mergeCell ref="EF71:EM71"/>
    <mergeCell ref="EN71:EU71"/>
    <mergeCell ref="EV71:FD71"/>
    <mergeCell ref="B72:AR72"/>
    <mergeCell ref="AS72:AZ72"/>
    <mergeCell ref="BA72:BI72"/>
    <mergeCell ref="BJ72:BQ72"/>
    <mergeCell ref="BR72:BY72"/>
    <mergeCell ref="BZ72:CG72"/>
    <mergeCell ref="CH71:CP71"/>
    <mergeCell ref="CQ71:CX71"/>
    <mergeCell ref="CY71:DF71"/>
    <mergeCell ref="DG71:DN71"/>
    <mergeCell ref="DO71:DW71"/>
    <mergeCell ref="DX71:EE71"/>
    <mergeCell ref="A71:AR71"/>
    <mergeCell ref="AS71:AZ71"/>
    <mergeCell ref="BA71:BI71"/>
    <mergeCell ref="BJ71:BQ71"/>
    <mergeCell ref="BR71:BY71"/>
    <mergeCell ref="BZ71:CG71"/>
    <mergeCell ref="DG70:DN70"/>
    <mergeCell ref="DO70:DW70"/>
    <mergeCell ref="DX70:EE70"/>
    <mergeCell ref="EF70:EM70"/>
    <mergeCell ref="EN70:EU70"/>
    <mergeCell ref="EV70:FD70"/>
    <mergeCell ref="BJ70:BQ70"/>
    <mergeCell ref="BR70:BY70"/>
    <mergeCell ref="BZ70:CG70"/>
    <mergeCell ref="CH70:CP70"/>
    <mergeCell ref="CQ70:CX70"/>
    <mergeCell ref="CY70:DF70"/>
    <mergeCell ref="B67:FC67"/>
    <mergeCell ref="AM65:AT65"/>
    <mergeCell ref="B65:AL65"/>
    <mergeCell ref="B68:J68"/>
    <mergeCell ref="A69:AR70"/>
    <mergeCell ref="AS69:AZ70"/>
    <mergeCell ref="BA69:BI70"/>
    <mergeCell ref="BJ69:CP69"/>
    <mergeCell ref="CQ69:DW69"/>
    <mergeCell ref="DX69:FD69"/>
    <mergeCell ref="EQ62:FD62"/>
    <mergeCell ref="CG45:CY45"/>
    <mergeCell ref="CZ45:DL45"/>
    <mergeCell ref="CG47:CY47"/>
    <mergeCell ref="CZ47:DL47"/>
    <mergeCell ref="DM47:ED47"/>
    <mergeCell ref="CG49:CY49"/>
    <mergeCell ref="CZ49:DL49"/>
    <mergeCell ref="EQ60:FD60"/>
    <mergeCell ref="EQ58:FD58"/>
    <mergeCell ref="B62:BU62"/>
    <mergeCell ref="BV62:CF62"/>
    <mergeCell ref="CG62:CY62"/>
    <mergeCell ref="CZ62:DL62"/>
    <mergeCell ref="DM62:ED62"/>
    <mergeCell ref="EE62:EP62"/>
    <mergeCell ref="B61:BU61"/>
    <mergeCell ref="BV61:CF61"/>
    <mergeCell ref="EE61:EP61"/>
    <mergeCell ref="EQ61:FD61"/>
    <mergeCell ref="CG61:CY61"/>
    <mergeCell ref="CZ61:DL61"/>
    <mergeCell ref="DM61:ED61"/>
    <mergeCell ref="B60:BU60"/>
    <mergeCell ref="BV60:CF60"/>
    <mergeCell ref="CG60:CY60"/>
    <mergeCell ref="CZ60:DL60"/>
    <mergeCell ref="DM60:ED60"/>
    <mergeCell ref="EE60:EP60"/>
    <mergeCell ref="B59:BU59"/>
    <mergeCell ref="BV59:CF59"/>
    <mergeCell ref="EE59:EP59"/>
    <mergeCell ref="EQ59:FD59"/>
    <mergeCell ref="CG59:CY59"/>
    <mergeCell ref="CZ59:DL59"/>
    <mergeCell ref="DM59:ED59"/>
    <mergeCell ref="B58:BU58"/>
    <mergeCell ref="BV58:CF58"/>
    <mergeCell ref="CG58:CY58"/>
    <mergeCell ref="CZ58:DL58"/>
    <mergeCell ref="DM58:ED58"/>
    <mergeCell ref="EE58:EP58"/>
    <mergeCell ref="EQ56:FD56"/>
    <mergeCell ref="B57:BU57"/>
    <mergeCell ref="BV57:CF57"/>
    <mergeCell ref="EE57:EP57"/>
    <mergeCell ref="EQ57:FD57"/>
    <mergeCell ref="CG57:CY57"/>
    <mergeCell ref="CZ57:DL57"/>
    <mergeCell ref="DM57:ED57"/>
    <mergeCell ref="B56:BU56"/>
    <mergeCell ref="BV56:CF56"/>
    <mergeCell ref="CG56:CY56"/>
    <mergeCell ref="CZ56:DL56"/>
    <mergeCell ref="DM56:ED56"/>
    <mergeCell ref="EE56:EP56"/>
    <mergeCell ref="EQ54:FD54"/>
    <mergeCell ref="B55:BU55"/>
    <mergeCell ref="BV55:CF55"/>
    <mergeCell ref="EE55:EP55"/>
    <mergeCell ref="EQ55:FD55"/>
    <mergeCell ref="CG55:CY55"/>
    <mergeCell ref="CZ55:DL55"/>
    <mergeCell ref="DM55:ED55"/>
    <mergeCell ref="B54:BU54"/>
    <mergeCell ref="BV54:CF54"/>
    <mergeCell ref="CG54:CY54"/>
    <mergeCell ref="CZ54:DL54"/>
    <mergeCell ref="DM54:ED54"/>
    <mergeCell ref="EE54:EP54"/>
    <mergeCell ref="EQ52:FD52"/>
    <mergeCell ref="B53:BU53"/>
    <mergeCell ref="BV53:CF53"/>
    <mergeCell ref="EE53:EP53"/>
    <mergeCell ref="EQ53:FD53"/>
    <mergeCell ref="CG53:CY53"/>
    <mergeCell ref="CZ53:DL53"/>
    <mergeCell ref="DM53:ED53"/>
    <mergeCell ref="B52:BU52"/>
    <mergeCell ref="BV52:CF52"/>
    <mergeCell ref="CG52:CY52"/>
    <mergeCell ref="CZ52:DL52"/>
    <mergeCell ref="DM52:ED52"/>
    <mergeCell ref="EE52:EP52"/>
    <mergeCell ref="EQ50:FD50"/>
    <mergeCell ref="B51:BU51"/>
    <mergeCell ref="BV51:CF51"/>
    <mergeCell ref="EE51:EP51"/>
    <mergeCell ref="EQ51:FD51"/>
    <mergeCell ref="CG51:CY51"/>
    <mergeCell ref="CZ51:DL51"/>
    <mergeCell ref="DM51:ED51"/>
    <mergeCell ref="B50:BU50"/>
    <mergeCell ref="BV50:CF50"/>
    <mergeCell ref="CG50:CY50"/>
    <mergeCell ref="CZ50:DL50"/>
    <mergeCell ref="DM50:ED50"/>
    <mergeCell ref="EE50:EP50"/>
    <mergeCell ref="DY35:EK35"/>
    <mergeCell ref="B36:BU36"/>
    <mergeCell ref="BV36:CG36"/>
    <mergeCell ref="CH36:CW36"/>
    <mergeCell ref="CX36:DX36"/>
    <mergeCell ref="DY36:EK36"/>
    <mergeCell ref="B35:BU35"/>
    <mergeCell ref="BV35:CG35"/>
    <mergeCell ref="CH35:CW35"/>
    <mergeCell ref="CX35:DX35"/>
    <mergeCell ref="B49:BU49"/>
    <mergeCell ref="BV49:CF49"/>
    <mergeCell ref="EE49:EP49"/>
    <mergeCell ref="EQ49:FD49"/>
    <mergeCell ref="DM49:ED49"/>
    <mergeCell ref="B48:BU48"/>
    <mergeCell ref="BV48:CF48"/>
    <mergeCell ref="CG48:CY48"/>
    <mergeCell ref="CZ48:DL48"/>
    <mergeCell ref="B47:BU47"/>
    <mergeCell ref="BV47:CF47"/>
    <mergeCell ref="DM48:ED48"/>
    <mergeCell ref="EE48:EP48"/>
    <mergeCell ref="EE47:EP47"/>
    <mergeCell ref="EQ47:FD47"/>
    <mergeCell ref="EQ48:FD48"/>
    <mergeCell ref="CZ46:DL46"/>
    <mergeCell ref="DM46:ED46"/>
    <mergeCell ref="EE46:EP46"/>
    <mergeCell ref="EQ46:FD46"/>
    <mergeCell ref="B46:BU46"/>
    <mergeCell ref="BV46:CF46"/>
    <mergeCell ref="CG46:CY46"/>
    <mergeCell ref="A45:BU45"/>
    <mergeCell ref="BV45:CF45"/>
    <mergeCell ref="CG43:CY44"/>
    <mergeCell ref="CZ43:ED43"/>
    <mergeCell ref="DY34:EK34"/>
    <mergeCell ref="B21:BU21"/>
    <mergeCell ref="B25:BU25"/>
    <mergeCell ref="B29:BU29"/>
    <mergeCell ref="CH30:CW30"/>
    <mergeCell ref="CX30:DX30"/>
    <mergeCell ref="B34:BU34"/>
    <mergeCell ref="BV34:CG34"/>
    <mergeCell ref="DY28:EK28"/>
    <mergeCell ref="DY29:EK29"/>
    <mergeCell ref="DY30:EK30"/>
    <mergeCell ref="DY31:EK31"/>
    <mergeCell ref="DY32:EK32"/>
    <mergeCell ref="DY33:EK33"/>
    <mergeCell ref="CH29:CW29"/>
    <mergeCell ref="CX29:DX29"/>
    <mergeCell ref="DY22:EK22"/>
    <mergeCell ref="EE45:EP45"/>
    <mergeCell ref="EQ45:FD45"/>
    <mergeCell ref="DM44:ED44"/>
    <mergeCell ref="DM45:ED45"/>
    <mergeCell ref="DY23:EK23"/>
    <mergeCell ref="DY24:EK24"/>
    <mergeCell ref="DY25:EK25"/>
    <mergeCell ref="DY26:EK26"/>
    <mergeCell ref="DY27:EK27"/>
    <mergeCell ref="CX31:DX31"/>
    <mergeCell ref="CX32:DX32"/>
    <mergeCell ref="CX33:DX33"/>
    <mergeCell ref="CH34:CW34"/>
    <mergeCell ref="CX34:DX34"/>
    <mergeCell ref="CH31:CW31"/>
    <mergeCell ref="CH32:CW32"/>
    <mergeCell ref="CX23:DX23"/>
    <mergeCell ref="CX24:DX24"/>
    <mergeCell ref="CX25:DX25"/>
    <mergeCell ref="CX26:DX26"/>
    <mergeCell ref="CX27:DX27"/>
    <mergeCell ref="CX28:DX28"/>
    <mergeCell ref="CX20:DX20"/>
    <mergeCell ref="DY20:EK20"/>
    <mergeCell ref="CX21:DX21"/>
    <mergeCell ref="CZ44:DL44"/>
    <mergeCell ref="B41:FC41"/>
    <mergeCell ref="B42:J42"/>
    <mergeCell ref="A43:BU44"/>
    <mergeCell ref="BV43:CF44"/>
    <mergeCell ref="EE43:EP44"/>
    <mergeCell ref="EQ43:FD44"/>
    <mergeCell ref="EL31:FD31"/>
    <mergeCell ref="EL32:FD32"/>
    <mergeCell ref="EL33:FD33"/>
    <mergeCell ref="EL34:FD34"/>
    <mergeCell ref="EL35:FD35"/>
    <mergeCell ref="EL36:FD36"/>
    <mergeCell ref="EL25:FD25"/>
    <mergeCell ref="EL26:FD26"/>
    <mergeCell ref="EL27:FD27"/>
    <mergeCell ref="EL28:FD28"/>
    <mergeCell ref="EL29:FD29"/>
    <mergeCell ref="EL30:FD30"/>
    <mergeCell ref="CX17:DX17"/>
    <mergeCell ref="DY17:EK17"/>
    <mergeCell ref="DY21:EK21"/>
    <mergeCell ref="EL22:FD22"/>
    <mergeCell ref="EL23:FD23"/>
    <mergeCell ref="EL24:FD24"/>
    <mergeCell ref="CX18:DX18"/>
    <mergeCell ref="DY18:EK18"/>
    <mergeCell ref="CX19:DX19"/>
    <mergeCell ref="DY19:EK19"/>
    <mergeCell ref="EL16:FD16"/>
    <mergeCell ref="EL17:FD17"/>
    <mergeCell ref="EL18:FD18"/>
    <mergeCell ref="EL19:FD19"/>
    <mergeCell ref="EL20:FD20"/>
    <mergeCell ref="EL21:FD21"/>
    <mergeCell ref="CX22:DX22"/>
    <mergeCell ref="B33:BU33"/>
    <mergeCell ref="BV33:CG33"/>
    <mergeCell ref="CH33:CW33"/>
    <mergeCell ref="CH25:CW25"/>
    <mergeCell ref="CH26:CW26"/>
    <mergeCell ref="CH27:CW27"/>
    <mergeCell ref="CH28:CW28"/>
    <mergeCell ref="B32:BU32"/>
    <mergeCell ref="BV32:CG32"/>
    <mergeCell ref="CH21:CW21"/>
    <mergeCell ref="CH22:CW22"/>
    <mergeCell ref="CH23:CW23"/>
    <mergeCell ref="CH24:CW24"/>
    <mergeCell ref="CH17:CW17"/>
    <mergeCell ref="CH18:CW18"/>
    <mergeCell ref="CH19:CW19"/>
    <mergeCell ref="CH20:CW20"/>
    <mergeCell ref="B24:BU24"/>
    <mergeCell ref="BV24:CG24"/>
    <mergeCell ref="B26:BU26"/>
    <mergeCell ref="BV26:CG26"/>
    <mergeCell ref="BV25:CG25"/>
    <mergeCell ref="EL14:FD15"/>
    <mergeCell ref="CH15:CW15"/>
    <mergeCell ref="CX15:DX15"/>
    <mergeCell ref="DY15:EK15"/>
    <mergeCell ref="CH14:EK14"/>
    <mergeCell ref="BV31:CG31"/>
    <mergeCell ref="B27:BU27"/>
    <mergeCell ref="BV27:CG27"/>
    <mergeCell ref="B28:BU28"/>
    <mergeCell ref="BV28:CG28"/>
    <mergeCell ref="B30:BU30"/>
    <mergeCell ref="BV30:CG30"/>
    <mergeCell ref="B31:BU31"/>
    <mergeCell ref="BV29:CG29"/>
    <mergeCell ref="W10:AJ10"/>
    <mergeCell ref="B18:BU18"/>
    <mergeCell ref="B22:BU22"/>
    <mergeCell ref="BV22:CG22"/>
    <mergeCell ref="B23:BU23"/>
    <mergeCell ref="BV23:CG23"/>
    <mergeCell ref="BV21:CG21"/>
    <mergeCell ref="O10:V10"/>
    <mergeCell ref="B19:BU19"/>
    <mergeCell ref="BV19:CG19"/>
    <mergeCell ref="W8:AJ8"/>
    <mergeCell ref="B20:BU20"/>
    <mergeCell ref="BV20:CG20"/>
    <mergeCell ref="BH9:BP9"/>
    <mergeCell ref="BH10:BP10"/>
    <mergeCell ref="AK9:AX9"/>
    <mergeCell ref="B9:N9"/>
    <mergeCell ref="B10:N10"/>
    <mergeCell ref="W9:AJ9"/>
    <mergeCell ref="BV18:CG18"/>
    <mergeCell ref="CH16:CW16"/>
    <mergeCell ref="O3:V5"/>
    <mergeCell ref="A16:BU16"/>
    <mergeCell ref="BV16:CG16"/>
    <mergeCell ref="B17:BU17"/>
    <mergeCell ref="BV17:CG17"/>
    <mergeCell ref="A3:N5"/>
    <mergeCell ref="AY8:BG8"/>
    <mergeCell ref="BH8:BP8"/>
    <mergeCell ref="BQ9:CD9"/>
    <mergeCell ref="CE9:CR9"/>
    <mergeCell ref="CX16:DX16"/>
    <mergeCell ref="DY16:EK16"/>
    <mergeCell ref="A14:BU15"/>
    <mergeCell ref="BV14:CG15"/>
    <mergeCell ref="AK8:AX8"/>
    <mergeCell ref="O9:V9"/>
    <mergeCell ref="B8:N8"/>
    <mergeCell ref="CE10:CR10"/>
    <mergeCell ref="CE8:CR8"/>
    <mergeCell ref="A6:N6"/>
    <mergeCell ref="O7:V7"/>
    <mergeCell ref="O8:V8"/>
    <mergeCell ref="AK7:AX7"/>
    <mergeCell ref="B12:FC12"/>
    <mergeCell ref="AK10:AX10"/>
    <mergeCell ref="AY10:BG10"/>
    <mergeCell ref="AY9:BG9"/>
    <mergeCell ref="BQ8:CD8"/>
    <mergeCell ref="BQ7:CD7"/>
    <mergeCell ref="CE7:CR7"/>
    <mergeCell ref="CS7:DA7"/>
    <mergeCell ref="BQ6:CD6"/>
    <mergeCell ref="CE6:CR6"/>
    <mergeCell ref="B13:J13"/>
    <mergeCell ref="W6:AJ6"/>
    <mergeCell ref="W7:AJ7"/>
    <mergeCell ref="O6:V6"/>
    <mergeCell ref="B7:N7"/>
    <mergeCell ref="AK6:AX6"/>
    <mergeCell ref="W3:BP3"/>
    <mergeCell ref="AY6:BG6"/>
    <mergeCell ref="AY7:BG7"/>
    <mergeCell ref="BH6:BP6"/>
    <mergeCell ref="BH7:BP7"/>
    <mergeCell ref="BQ10:CD10"/>
    <mergeCell ref="BQ3:DJ3"/>
    <mergeCell ref="AY5:BG5"/>
    <mergeCell ref="BH5:BP5"/>
    <mergeCell ref="CS5:DA5"/>
    <mergeCell ref="DB6:DJ6"/>
    <mergeCell ref="DK6:DX6"/>
    <mergeCell ref="DY6:EL6"/>
    <mergeCell ref="EM6:EU6"/>
    <mergeCell ref="DY8:EL8"/>
    <mergeCell ref="EM8:EU8"/>
    <mergeCell ref="CS6:DA6"/>
    <mergeCell ref="EM9:EU9"/>
    <mergeCell ref="EV8:FD8"/>
    <mergeCell ref="EV7:FD7"/>
    <mergeCell ref="DB7:DJ7"/>
    <mergeCell ref="DK7:DX7"/>
    <mergeCell ref="DY7:EL7"/>
    <mergeCell ref="EM7:EU7"/>
    <mergeCell ref="CS9:DA9"/>
    <mergeCell ref="EV6:FD6"/>
    <mergeCell ref="EN73:EU73"/>
    <mergeCell ref="EV73:FD73"/>
    <mergeCell ref="B2:J2"/>
    <mergeCell ref="B1:FC1"/>
    <mergeCell ref="EV10:FD10"/>
    <mergeCell ref="EM10:EU10"/>
    <mergeCell ref="EV9:FD9"/>
    <mergeCell ref="DB9:DJ9"/>
    <mergeCell ref="DK9:DX9"/>
    <mergeCell ref="DY9:EL9"/>
    <mergeCell ref="B74:AR74"/>
    <mergeCell ref="AS74:AZ74"/>
    <mergeCell ref="BA74:BI74"/>
    <mergeCell ref="BJ74:BQ74"/>
    <mergeCell ref="DX73:EE73"/>
    <mergeCell ref="EF73:EM73"/>
    <mergeCell ref="BZ73:CG73"/>
    <mergeCell ref="CH73:CP73"/>
    <mergeCell ref="CQ73:CX73"/>
    <mergeCell ref="CY74:DF74"/>
    <mergeCell ref="DG74:DN74"/>
    <mergeCell ref="DO74:DW74"/>
    <mergeCell ref="DX74:EE74"/>
    <mergeCell ref="BR74:BY74"/>
    <mergeCell ref="BZ74:CG74"/>
    <mergeCell ref="CH74:CP74"/>
    <mergeCell ref="CQ74:CX74"/>
    <mergeCell ref="EF74:EM74"/>
    <mergeCell ref="EN74:EU74"/>
    <mergeCell ref="EV74:FD74"/>
    <mergeCell ref="B75:AR75"/>
    <mergeCell ref="AS75:AZ75"/>
    <mergeCell ref="BA75:BI75"/>
    <mergeCell ref="BJ75:BQ75"/>
    <mergeCell ref="BR75:BY75"/>
    <mergeCell ref="BZ75:CG75"/>
    <mergeCell ref="CH75:CP75"/>
    <mergeCell ref="EN75:EU75"/>
    <mergeCell ref="EV75:FD75"/>
    <mergeCell ref="CQ75:CX75"/>
    <mergeCell ref="CY75:DF75"/>
    <mergeCell ref="DG75:DN75"/>
    <mergeCell ref="DO75:DW75"/>
    <mergeCell ref="B76:AR76"/>
    <mergeCell ref="AS76:AZ76"/>
    <mergeCell ref="BA76:BI76"/>
    <mergeCell ref="BJ76:BQ76"/>
    <mergeCell ref="DX75:EE75"/>
    <mergeCell ref="EF75:EM75"/>
    <mergeCell ref="CY76:DF76"/>
    <mergeCell ref="DG76:DN76"/>
    <mergeCell ref="DO76:DW76"/>
    <mergeCell ref="DX76:EE76"/>
    <mergeCell ref="BR76:BY76"/>
    <mergeCell ref="BZ76:CG76"/>
    <mergeCell ref="CH76:CP76"/>
    <mergeCell ref="CQ76:CX76"/>
    <mergeCell ref="EF76:EM76"/>
    <mergeCell ref="EN76:EU76"/>
    <mergeCell ref="EV76:FD76"/>
    <mergeCell ref="B77:AR77"/>
    <mergeCell ref="AS77:AZ77"/>
    <mergeCell ref="BA77:BI77"/>
    <mergeCell ref="BJ77:BQ77"/>
    <mergeCell ref="BR77:BY77"/>
    <mergeCell ref="BZ77:CG77"/>
    <mergeCell ref="CH77:CP77"/>
    <mergeCell ref="EN77:EU77"/>
    <mergeCell ref="EV77:FD77"/>
    <mergeCell ref="CQ77:CX77"/>
    <mergeCell ref="CY77:DF77"/>
    <mergeCell ref="DG77:DN77"/>
    <mergeCell ref="DO77:DW77"/>
    <mergeCell ref="B78:AR78"/>
    <mergeCell ref="AS78:AZ78"/>
    <mergeCell ref="BA78:BI78"/>
    <mergeCell ref="BJ78:BQ78"/>
    <mergeCell ref="BR78:BY78"/>
    <mergeCell ref="BZ78:CG78"/>
    <mergeCell ref="DX77:EE77"/>
    <mergeCell ref="EF77:EM77"/>
    <mergeCell ref="CY78:DF78"/>
    <mergeCell ref="DG78:DN78"/>
    <mergeCell ref="DO78:DW78"/>
    <mergeCell ref="DX78:EE78"/>
    <mergeCell ref="CH78:CP78"/>
    <mergeCell ref="CQ78:CX78"/>
    <mergeCell ref="EF78:EM78"/>
    <mergeCell ref="EN78:EU78"/>
    <mergeCell ref="EV78:FD78"/>
    <mergeCell ref="B79:AR79"/>
    <mergeCell ref="AS79:AZ79"/>
    <mergeCell ref="BA79:BI79"/>
    <mergeCell ref="BJ79:BQ79"/>
    <mergeCell ref="BR79:BY79"/>
    <mergeCell ref="BZ79:CG79"/>
    <mergeCell ref="CH79:CP79"/>
    <mergeCell ref="DX79:EE79"/>
    <mergeCell ref="EF79:EM79"/>
    <mergeCell ref="EN79:EU79"/>
    <mergeCell ref="EV79:FD79"/>
    <mergeCell ref="CQ79:CX79"/>
    <mergeCell ref="CY79:DF79"/>
    <mergeCell ref="DG79:DN79"/>
    <mergeCell ref="DO79:DW79"/>
    <mergeCell ref="BR80:BY80"/>
    <mergeCell ref="BZ80:CG80"/>
    <mergeCell ref="CH80:CP80"/>
    <mergeCell ref="CQ80:CX80"/>
    <mergeCell ref="B80:AQ80"/>
    <mergeCell ref="AS80:AZ83"/>
    <mergeCell ref="BA80:BI80"/>
    <mergeCell ref="BJ80:BQ80"/>
    <mergeCell ref="B83:AQ83"/>
    <mergeCell ref="BA83:BI83"/>
    <mergeCell ref="EV80:FD80"/>
    <mergeCell ref="B81:AQ81"/>
    <mergeCell ref="BA81:BI81"/>
    <mergeCell ref="BJ81:BQ81"/>
    <mergeCell ref="BR81:BY81"/>
    <mergeCell ref="BZ81:CG81"/>
    <mergeCell ref="CH81:CP81"/>
    <mergeCell ref="CQ81:CX81"/>
    <mergeCell ref="CY80:DF80"/>
    <mergeCell ref="DG80:DN80"/>
    <mergeCell ref="CY81:DF81"/>
    <mergeCell ref="DG81:DN81"/>
    <mergeCell ref="DO81:DW81"/>
    <mergeCell ref="DX81:EE81"/>
    <mergeCell ref="EF80:EM80"/>
    <mergeCell ref="EN80:EU80"/>
    <mergeCell ref="DO80:DW80"/>
    <mergeCell ref="DX80:EE80"/>
    <mergeCell ref="EF81:EM81"/>
    <mergeCell ref="EN81:EU81"/>
    <mergeCell ref="EV81:FD81"/>
    <mergeCell ref="B82:AQ82"/>
    <mergeCell ref="BA82:BI82"/>
    <mergeCell ref="BJ82:BQ82"/>
    <mergeCell ref="BR82:BY82"/>
    <mergeCell ref="BZ82:CG82"/>
    <mergeCell ref="CH82:CP82"/>
    <mergeCell ref="CQ82:CX82"/>
    <mergeCell ref="EV82:FD82"/>
    <mergeCell ref="DG82:DN82"/>
    <mergeCell ref="BJ83:BQ83"/>
    <mergeCell ref="BR83:BY83"/>
    <mergeCell ref="BZ83:CG83"/>
    <mergeCell ref="CH83:CP83"/>
    <mergeCell ref="CQ83:CX83"/>
    <mergeCell ref="CY82:DF82"/>
    <mergeCell ref="CY83:DF83"/>
    <mergeCell ref="DO83:DW83"/>
    <mergeCell ref="DX83:EE83"/>
    <mergeCell ref="EF82:EM82"/>
    <mergeCell ref="EN82:EU82"/>
    <mergeCell ref="DO82:DW82"/>
    <mergeCell ref="DX82:EE82"/>
    <mergeCell ref="EF83:EM83"/>
    <mergeCell ref="EN83:EU83"/>
    <mergeCell ref="EN85:EU85"/>
    <mergeCell ref="EV83:FD83"/>
    <mergeCell ref="B84:AR84"/>
    <mergeCell ref="AS84:AZ84"/>
    <mergeCell ref="BA84:BI84"/>
    <mergeCell ref="BJ84:BQ84"/>
    <mergeCell ref="BR84:BY84"/>
    <mergeCell ref="BZ84:CG84"/>
    <mergeCell ref="CH84:CP84"/>
    <mergeCell ref="DG83:DN83"/>
    <mergeCell ref="DX84:EE84"/>
    <mergeCell ref="EF84:EM84"/>
    <mergeCell ref="EN84:EU84"/>
    <mergeCell ref="EV84:FD84"/>
    <mergeCell ref="CQ84:CX84"/>
    <mergeCell ref="CY84:DF84"/>
    <mergeCell ref="DG84:DN84"/>
    <mergeCell ref="DO84:DW84"/>
    <mergeCell ref="EV85:FD85"/>
    <mergeCell ref="AZ90:BG90"/>
    <mergeCell ref="CY85:DF85"/>
    <mergeCell ref="DG85:DN85"/>
    <mergeCell ref="DO85:DW85"/>
    <mergeCell ref="DX85:EE85"/>
    <mergeCell ref="BR85:BY85"/>
    <mergeCell ref="BZ85:CG85"/>
    <mergeCell ref="CH85:CP85"/>
    <mergeCell ref="BJ85:BQ85"/>
    <mergeCell ref="S91:Z91"/>
    <mergeCell ref="DR92:DY92"/>
    <mergeCell ref="DC93:DJ93"/>
    <mergeCell ref="G92:DQ92"/>
    <mergeCell ref="B93:DB93"/>
    <mergeCell ref="EF85:EM85"/>
    <mergeCell ref="CQ85:CX85"/>
    <mergeCell ref="B85:AR85"/>
    <mergeCell ref="AS85:AZ85"/>
    <mergeCell ref="BA85:BI85"/>
    <mergeCell ref="DK3:FD3"/>
    <mergeCell ref="W4:AJ5"/>
    <mergeCell ref="AK4:AX5"/>
    <mergeCell ref="AY4:BP4"/>
    <mergeCell ref="BQ4:CD5"/>
    <mergeCell ref="CE4:CR5"/>
    <mergeCell ref="CS4:DJ4"/>
    <mergeCell ref="DK4:DX5"/>
    <mergeCell ref="DY4:EL5"/>
    <mergeCell ref="EM4:FD4"/>
    <mergeCell ref="DB5:DJ5"/>
    <mergeCell ref="EM5:EU5"/>
    <mergeCell ref="EV5:FD5"/>
    <mergeCell ref="CS10:DA10"/>
    <mergeCell ref="DB10:DJ10"/>
    <mergeCell ref="DK10:DX10"/>
    <mergeCell ref="DY10:EL10"/>
    <mergeCell ref="CS8:DA8"/>
    <mergeCell ref="DB8:DJ8"/>
    <mergeCell ref="DK8:DX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9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3"/>
  <sheetViews>
    <sheetView zoomScaleSheetLayoutView="100" zoomScalePageLayoutView="0" workbookViewId="0" topLeftCell="A64">
      <selection activeCell="BK7" sqref="BK7:BR7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218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2.75" customHeight="1">
      <c r="A2" s="26"/>
      <c r="B2" s="178" t="s">
        <v>219</v>
      </c>
      <c r="C2" s="178"/>
      <c r="D2" s="178"/>
      <c r="E2" s="178"/>
      <c r="F2" s="178"/>
      <c r="G2" s="178"/>
      <c r="H2" s="178"/>
      <c r="I2" s="178"/>
      <c r="J2" s="178"/>
      <c r="ES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40.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4"/>
      <c r="EU4" s="231" t="s">
        <v>90</v>
      </c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/>
      <c r="EU5" s="143">
        <v>16</v>
      </c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.75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241" t="s">
        <v>221</v>
      </c>
      <c r="AL6" s="241"/>
      <c r="AM6" s="241"/>
      <c r="AN6" s="241"/>
      <c r="AO6" s="241"/>
      <c r="AP6" s="241"/>
      <c r="AQ6" s="241"/>
      <c r="AR6" s="218" t="s">
        <v>260</v>
      </c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9">
        <v>0</v>
      </c>
      <c r="BD6" s="219"/>
      <c r="BE6" s="219"/>
      <c r="BF6" s="219"/>
      <c r="BG6" s="219"/>
      <c r="BH6" s="219"/>
      <c r="BI6" s="219"/>
      <c r="BJ6" s="219"/>
      <c r="BK6" s="219">
        <f>1</f>
        <v>1</v>
      </c>
      <c r="BL6" s="219"/>
      <c r="BM6" s="219"/>
      <c r="BN6" s="219"/>
      <c r="BO6" s="219"/>
      <c r="BP6" s="219"/>
      <c r="BQ6" s="219"/>
      <c r="BR6" s="219"/>
      <c r="BS6" s="219">
        <v>0</v>
      </c>
      <c r="BT6" s="219"/>
      <c r="BU6" s="219"/>
      <c r="BV6" s="219"/>
      <c r="BW6" s="219"/>
      <c r="BX6" s="219"/>
      <c r="BY6" s="219"/>
      <c r="BZ6" s="219"/>
      <c r="CA6" s="220">
        <f>BC6+BK6+BS6</f>
        <v>1</v>
      </c>
      <c r="CB6" s="220"/>
      <c r="CC6" s="220"/>
      <c r="CD6" s="220"/>
      <c r="CE6" s="220"/>
      <c r="CF6" s="220"/>
      <c r="CG6" s="220"/>
      <c r="CH6" s="220"/>
      <c r="CI6" s="219">
        <v>0</v>
      </c>
      <c r="CJ6" s="219"/>
      <c r="CK6" s="219"/>
      <c r="CL6" s="219"/>
      <c r="CM6" s="219"/>
      <c r="CN6" s="219"/>
      <c r="CO6" s="219"/>
      <c r="CP6" s="219"/>
      <c r="CQ6" s="219">
        <v>0</v>
      </c>
      <c r="CR6" s="219"/>
      <c r="CS6" s="219"/>
      <c r="CT6" s="219"/>
      <c r="CU6" s="219"/>
      <c r="CV6" s="219"/>
      <c r="CW6" s="219"/>
      <c r="CX6" s="219"/>
      <c r="CY6" s="219">
        <v>0</v>
      </c>
      <c r="CZ6" s="219"/>
      <c r="DA6" s="219"/>
      <c r="DB6" s="219"/>
      <c r="DC6" s="219"/>
      <c r="DD6" s="219"/>
      <c r="DE6" s="219"/>
      <c r="DF6" s="219"/>
      <c r="DG6" s="220">
        <f>CI6+CQ6+CY6</f>
        <v>0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1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1</v>
      </c>
      <c r="EN6" s="219"/>
      <c r="EO6" s="219"/>
      <c r="EP6" s="219"/>
      <c r="EQ6" s="219"/>
      <c r="ER6" s="219"/>
      <c r="ES6" s="219"/>
      <c r="ET6" s="219"/>
      <c r="EU6" s="219">
        <v>0</v>
      </c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>
        <v>0</v>
      </c>
      <c r="BD7" s="160"/>
      <c r="BE7" s="160"/>
      <c r="BF7" s="160"/>
      <c r="BG7" s="160"/>
      <c r="BH7" s="160"/>
      <c r="BI7" s="160"/>
      <c r="BJ7" s="160"/>
      <c r="BK7" s="160">
        <v>0</v>
      </c>
      <c r="BL7" s="160"/>
      <c r="BM7" s="160"/>
      <c r="BN7" s="160"/>
      <c r="BO7" s="160"/>
      <c r="BP7" s="160"/>
      <c r="BQ7" s="160"/>
      <c r="BR7" s="160"/>
      <c r="BS7" s="160">
        <v>0</v>
      </c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>
        <v>0</v>
      </c>
      <c r="CJ7" s="160"/>
      <c r="CK7" s="160"/>
      <c r="CL7" s="160"/>
      <c r="CM7" s="160"/>
      <c r="CN7" s="160"/>
      <c r="CO7" s="160"/>
      <c r="CP7" s="160"/>
      <c r="CQ7" s="160">
        <v>0</v>
      </c>
      <c r="CR7" s="160"/>
      <c r="CS7" s="160"/>
      <c r="CT7" s="160"/>
      <c r="CU7" s="160"/>
      <c r="CV7" s="160"/>
      <c r="CW7" s="160"/>
      <c r="CX7" s="160"/>
      <c r="CY7" s="160">
        <v>0</v>
      </c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>
        <v>0</v>
      </c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2.7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8" t="s">
        <v>263</v>
      </c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9">
        <v>0</v>
      </c>
      <c r="BD8" s="219"/>
      <c r="BE8" s="219"/>
      <c r="BF8" s="219"/>
      <c r="BG8" s="219"/>
      <c r="BH8" s="219"/>
      <c r="BI8" s="219"/>
      <c r="BJ8" s="219"/>
      <c r="BK8" s="219">
        <f>1+1</f>
        <v>2</v>
      </c>
      <c r="BL8" s="219"/>
      <c r="BM8" s="219"/>
      <c r="BN8" s="219"/>
      <c r="BO8" s="219"/>
      <c r="BP8" s="219"/>
      <c r="BQ8" s="219"/>
      <c r="BR8" s="219"/>
      <c r="BS8" s="219">
        <f>1+2+1</f>
        <v>4</v>
      </c>
      <c r="BT8" s="219"/>
      <c r="BU8" s="219"/>
      <c r="BV8" s="219"/>
      <c r="BW8" s="219"/>
      <c r="BX8" s="219"/>
      <c r="BY8" s="219"/>
      <c r="BZ8" s="219"/>
      <c r="CA8" s="220">
        <f t="shared" si="0"/>
        <v>6</v>
      </c>
      <c r="CB8" s="220"/>
      <c r="CC8" s="220"/>
      <c r="CD8" s="220"/>
      <c r="CE8" s="220"/>
      <c r="CF8" s="220"/>
      <c r="CG8" s="220"/>
      <c r="CH8" s="220"/>
      <c r="CI8" s="219">
        <v>0</v>
      </c>
      <c r="CJ8" s="219"/>
      <c r="CK8" s="219"/>
      <c r="CL8" s="219"/>
      <c r="CM8" s="219"/>
      <c r="CN8" s="219"/>
      <c r="CO8" s="219"/>
      <c r="CP8" s="219"/>
      <c r="CQ8" s="219">
        <f>2+2+7+5+2+9</f>
        <v>27</v>
      </c>
      <c r="CR8" s="219"/>
      <c r="CS8" s="219"/>
      <c r="CT8" s="219"/>
      <c r="CU8" s="219"/>
      <c r="CV8" s="219"/>
      <c r="CW8" s="219"/>
      <c r="CX8" s="219"/>
      <c r="CY8" s="219">
        <f>7+4+1+2+3</f>
        <v>17</v>
      </c>
      <c r="CZ8" s="219"/>
      <c r="DA8" s="219"/>
      <c r="DB8" s="219"/>
      <c r="DC8" s="219"/>
      <c r="DD8" s="219"/>
      <c r="DE8" s="219"/>
      <c r="DF8" s="219"/>
      <c r="DG8" s="220">
        <f t="shared" si="1"/>
        <v>44</v>
      </c>
      <c r="DH8" s="220"/>
      <c r="DI8" s="220"/>
      <c r="DJ8" s="220"/>
      <c r="DK8" s="220"/>
      <c r="DL8" s="220"/>
      <c r="DM8" s="220"/>
      <c r="DN8" s="220"/>
      <c r="DO8" s="219">
        <f t="shared" si="2"/>
        <v>0</v>
      </c>
      <c r="DP8" s="219"/>
      <c r="DQ8" s="219"/>
      <c r="DR8" s="219"/>
      <c r="DS8" s="219"/>
      <c r="DT8" s="219"/>
      <c r="DU8" s="219"/>
      <c r="DV8" s="219"/>
      <c r="DW8" s="219">
        <f t="shared" si="3"/>
        <v>29</v>
      </c>
      <c r="DX8" s="219"/>
      <c r="DY8" s="219"/>
      <c r="DZ8" s="219"/>
      <c r="EA8" s="219"/>
      <c r="EB8" s="219"/>
      <c r="EC8" s="219"/>
      <c r="ED8" s="219"/>
      <c r="EE8" s="219">
        <f t="shared" si="4"/>
        <v>21</v>
      </c>
      <c r="EF8" s="219"/>
      <c r="EG8" s="219"/>
      <c r="EH8" s="219"/>
      <c r="EI8" s="219"/>
      <c r="EJ8" s="219"/>
      <c r="EK8" s="219"/>
      <c r="EL8" s="219"/>
      <c r="EM8" s="220">
        <f t="shared" si="5"/>
        <v>50</v>
      </c>
      <c r="EN8" s="220"/>
      <c r="EO8" s="220"/>
      <c r="EP8" s="220"/>
      <c r="EQ8" s="220"/>
      <c r="ER8" s="220"/>
      <c r="ES8" s="220"/>
      <c r="ET8" s="220"/>
      <c r="EU8" s="219">
        <f>1</f>
        <v>1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>
        <v>0</v>
      </c>
      <c r="BD9" s="160"/>
      <c r="BE9" s="160"/>
      <c r="BF9" s="160"/>
      <c r="BG9" s="160"/>
      <c r="BH9" s="160"/>
      <c r="BI9" s="160"/>
      <c r="BJ9" s="160"/>
      <c r="BK9" s="160">
        <f>1+1</f>
        <v>2</v>
      </c>
      <c r="BL9" s="160"/>
      <c r="BM9" s="160"/>
      <c r="BN9" s="160"/>
      <c r="BO9" s="160"/>
      <c r="BP9" s="160"/>
      <c r="BQ9" s="160"/>
      <c r="BR9" s="160"/>
      <c r="BS9" s="160">
        <f>2+1</f>
        <v>3</v>
      </c>
      <c r="BT9" s="160"/>
      <c r="BU9" s="160"/>
      <c r="BV9" s="160"/>
      <c r="BW9" s="160"/>
      <c r="BX9" s="160"/>
      <c r="BY9" s="160"/>
      <c r="BZ9" s="160"/>
      <c r="CA9" s="201">
        <f t="shared" si="0"/>
        <v>5</v>
      </c>
      <c r="CB9" s="201"/>
      <c r="CC9" s="201"/>
      <c r="CD9" s="201"/>
      <c r="CE9" s="201"/>
      <c r="CF9" s="201"/>
      <c r="CG9" s="201"/>
      <c r="CH9" s="201"/>
      <c r="CI9" s="160">
        <v>0</v>
      </c>
      <c r="CJ9" s="160"/>
      <c r="CK9" s="160"/>
      <c r="CL9" s="160"/>
      <c r="CM9" s="160"/>
      <c r="CN9" s="160"/>
      <c r="CO9" s="160"/>
      <c r="CP9" s="160"/>
      <c r="CQ9" s="160">
        <f>1+2+1+2+4</f>
        <v>10</v>
      </c>
      <c r="CR9" s="160"/>
      <c r="CS9" s="160"/>
      <c r="CT9" s="160"/>
      <c r="CU9" s="160"/>
      <c r="CV9" s="160"/>
      <c r="CW9" s="160"/>
      <c r="CX9" s="160"/>
      <c r="CY9" s="160">
        <f>4+4+2+2</f>
        <v>12</v>
      </c>
      <c r="CZ9" s="160"/>
      <c r="DA9" s="160"/>
      <c r="DB9" s="160"/>
      <c r="DC9" s="160"/>
      <c r="DD9" s="160"/>
      <c r="DE9" s="160"/>
      <c r="DF9" s="160"/>
      <c r="DG9" s="201">
        <f t="shared" si="1"/>
        <v>22</v>
      </c>
      <c r="DH9" s="201"/>
      <c r="DI9" s="201"/>
      <c r="DJ9" s="201"/>
      <c r="DK9" s="201"/>
      <c r="DL9" s="201"/>
      <c r="DM9" s="201"/>
      <c r="DN9" s="201"/>
      <c r="DO9" s="160">
        <f t="shared" si="2"/>
        <v>0</v>
      </c>
      <c r="DP9" s="160"/>
      <c r="DQ9" s="160"/>
      <c r="DR9" s="160"/>
      <c r="DS9" s="160"/>
      <c r="DT9" s="160"/>
      <c r="DU9" s="160"/>
      <c r="DV9" s="160"/>
      <c r="DW9" s="160">
        <f t="shared" si="3"/>
        <v>12</v>
      </c>
      <c r="DX9" s="160"/>
      <c r="DY9" s="160"/>
      <c r="DZ9" s="160"/>
      <c r="EA9" s="160"/>
      <c r="EB9" s="160"/>
      <c r="EC9" s="160"/>
      <c r="ED9" s="160"/>
      <c r="EE9" s="160">
        <f t="shared" si="4"/>
        <v>15</v>
      </c>
      <c r="EF9" s="160"/>
      <c r="EG9" s="160"/>
      <c r="EH9" s="160"/>
      <c r="EI9" s="160"/>
      <c r="EJ9" s="160"/>
      <c r="EK9" s="160"/>
      <c r="EL9" s="160"/>
      <c r="EM9" s="201">
        <f t="shared" si="5"/>
        <v>27</v>
      </c>
      <c r="EN9" s="201"/>
      <c r="EO9" s="201"/>
      <c r="EP9" s="201"/>
      <c r="EQ9" s="201"/>
      <c r="ER9" s="201"/>
      <c r="ES9" s="201"/>
      <c r="ET9" s="201"/>
      <c r="EU9" s="160">
        <v>0</v>
      </c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201">
        <f t="shared" si="1"/>
        <v>0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0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0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0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>
        <f>1</f>
        <v>1</v>
      </c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1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>
        <f>1</f>
        <v>1</v>
      </c>
      <c r="CZ14" s="160"/>
      <c r="DA14" s="160"/>
      <c r="DB14" s="160"/>
      <c r="DC14" s="160"/>
      <c r="DD14" s="160"/>
      <c r="DE14" s="160"/>
      <c r="DF14" s="160"/>
      <c r="DG14" s="201">
        <f t="shared" si="1"/>
        <v>1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1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1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2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01">
        <f t="shared" si="0"/>
        <v>0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0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0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0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0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>
        <f>1</f>
        <v>1</v>
      </c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201">
        <f t="shared" si="0"/>
        <v>1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>
        <f>1</f>
        <v>1</v>
      </c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1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2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0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2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>
        <f>1+2+1</f>
        <v>4</v>
      </c>
      <c r="CR22" s="160"/>
      <c r="CS22" s="160"/>
      <c r="CT22" s="160"/>
      <c r="CU22" s="160"/>
      <c r="CV22" s="160"/>
      <c r="CW22" s="160"/>
      <c r="CX22" s="160"/>
      <c r="CY22" s="160">
        <f>1+1</f>
        <v>2</v>
      </c>
      <c r="CZ22" s="160"/>
      <c r="DA22" s="160"/>
      <c r="DB22" s="160"/>
      <c r="DC22" s="160"/>
      <c r="DD22" s="160"/>
      <c r="DE22" s="160"/>
      <c r="DF22" s="160"/>
      <c r="DG22" s="201">
        <f t="shared" si="1"/>
        <v>6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4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2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6</v>
      </c>
      <c r="EN22" s="201"/>
      <c r="EO22" s="201"/>
      <c r="EP22" s="201"/>
      <c r="EQ22" s="201"/>
      <c r="ER22" s="201"/>
      <c r="ES22" s="201"/>
      <c r="ET22" s="201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1">
        <f t="shared" si="1"/>
        <v>0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0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0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2.75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>
        <f>1</f>
        <v>1</v>
      </c>
      <c r="CR24" s="160"/>
      <c r="CS24" s="160"/>
      <c r="CT24" s="160"/>
      <c r="CU24" s="160"/>
      <c r="CV24" s="160"/>
      <c r="CW24" s="160"/>
      <c r="CX24" s="160"/>
      <c r="CY24" s="160">
        <f>1</f>
        <v>1</v>
      </c>
      <c r="CZ24" s="160"/>
      <c r="DA24" s="160"/>
      <c r="DB24" s="160"/>
      <c r="DC24" s="160"/>
      <c r="DD24" s="160"/>
      <c r="DE24" s="160"/>
      <c r="DF24" s="160"/>
      <c r="DG24" s="201">
        <f t="shared" si="1"/>
        <v>2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1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1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2</v>
      </c>
      <c r="EN24" s="201"/>
      <c r="EO24" s="201"/>
      <c r="EP24" s="201"/>
      <c r="EQ24" s="201"/>
      <c r="ER24" s="201"/>
      <c r="ES24" s="201"/>
      <c r="ET24" s="201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2.75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>
        <f>1+1</f>
        <v>2</v>
      </c>
      <c r="CR26" s="160"/>
      <c r="CS26" s="160"/>
      <c r="CT26" s="160"/>
      <c r="CU26" s="160"/>
      <c r="CV26" s="160"/>
      <c r="CW26" s="160"/>
      <c r="CX26" s="160"/>
      <c r="CY26" s="160">
        <f>1+1</f>
        <v>2</v>
      </c>
      <c r="CZ26" s="160"/>
      <c r="DA26" s="160"/>
      <c r="DB26" s="160"/>
      <c r="DC26" s="160"/>
      <c r="DD26" s="160"/>
      <c r="DE26" s="160"/>
      <c r="DF26" s="160"/>
      <c r="DG26" s="201">
        <f t="shared" si="1"/>
        <v>4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2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2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4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>
        <f>1</f>
        <v>1</v>
      </c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201">
        <f t="shared" si="1"/>
        <v>1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1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0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1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>
        <f>1</f>
        <v>1</v>
      </c>
      <c r="BT30" s="160"/>
      <c r="BU30" s="160"/>
      <c r="BV30" s="160"/>
      <c r="BW30" s="160"/>
      <c r="BX30" s="160"/>
      <c r="BY30" s="160"/>
      <c r="BZ30" s="160"/>
      <c r="CA30" s="201">
        <f t="shared" si="0"/>
        <v>1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1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1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>
        <f>1</f>
        <v>1</v>
      </c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1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1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1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8" t="s">
        <v>322</v>
      </c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9">
        <v>0</v>
      </c>
      <c r="BD34" s="219"/>
      <c r="BE34" s="219"/>
      <c r="BF34" s="219"/>
      <c r="BG34" s="219"/>
      <c r="BH34" s="219"/>
      <c r="BI34" s="219"/>
      <c r="BJ34" s="219"/>
      <c r="BK34" s="219">
        <v>0</v>
      </c>
      <c r="BL34" s="219"/>
      <c r="BM34" s="219"/>
      <c r="BN34" s="219"/>
      <c r="BO34" s="219"/>
      <c r="BP34" s="219"/>
      <c r="BQ34" s="219"/>
      <c r="BR34" s="219"/>
      <c r="BS34" s="219">
        <v>0</v>
      </c>
      <c r="BT34" s="219"/>
      <c r="BU34" s="219"/>
      <c r="BV34" s="219"/>
      <c r="BW34" s="219"/>
      <c r="BX34" s="219"/>
      <c r="BY34" s="219"/>
      <c r="BZ34" s="219"/>
      <c r="CA34" s="220">
        <f t="shared" si="0"/>
        <v>0</v>
      </c>
      <c r="CB34" s="220"/>
      <c r="CC34" s="220"/>
      <c r="CD34" s="220"/>
      <c r="CE34" s="220"/>
      <c r="CF34" s="220"/>
      <c r="CG34" s="220"/>
      <c r="CH34" s="220"/>
      <c r="CI34" s="219">
        <v>0</v>
      </c>
      <c r="CJ34" s="219"/>
      <c r="CK34" s="219"/>
      <c r="CL34" s="219"/>
      <c r="CM34" s="219"/>
      <c r="CN34" s="219"/>
      <c r="CO34" s="219"/>
      <c r="CP34" s="219"/>
      <c r="CQ34" s="219">
        <f>1+1+2</f>
        <v>4</v>
      </c>
      <c r="CR34" s="219"/>
      <c r="CS34" s="219"/>
      <c r="CT34" s="219"/>
      <c r="CU34" s="219"/>
      <c r="CV34" s="219"/>
      <c r="CW34" s="219"/>
      <c r="CX34" s="219"/>
      <c r="CY34" s="219">
        <f>1+1</f>
        <v>2</v>
      </c>
      <c r="CZ34" s="219"/>
      <c r="DA34" s="219"/>
      <c r="DB34" s="219"/>
      <c r="DC34" s="219"/>
      <c r="DD34" s="219"/>
      <c r="DE34" s="219"/>
      <c r="DF34" s="219"/>
      <c r="DG34" s="220">
        <f t="shared" si="1"/>
        <v>6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4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2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6</v>
      </c>
      <c r="EN34" s="220"/>
      <c r="EO34" s="220"/>
      <c r="EP34" s="220"/>
      <c r="EQ34" s="220"/>
      <c r="ER34" s="220"/>
      <c r="ES34" s="220"/>
      <c r="ET34" s="220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201">
        <f t="shared" si="0"/>
        <v>0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>
        <f>1+1+2</f>
        <v>4</v>
      </c>
      <c r="CR35" s="160"/>
      <c r="CS35" s="160"/>
      <c r="CT35" s="160"/>
      <c r="CU35" s="160"/>
      <c r="CV35" s="160"/>
      <c r="CW35" s="160"/>
      <c r="CX35" s="160"/>
      <c r="CY35" s="160">
        <f>1</f>
        <v>1</v>
      </c>
      <c r="CZ35" s="160"/>
      <c r="DA35" s="160"/>
      <c r="DB35" s="160"/>
      <c r="DC35" s="160"/>
      <c r="DD35" s="160"/>
      <c r="DE35" s="160"/>
      <c r="DF35" s="160"/>
      <c r="DG35" s="201">
        <f t="shared" si="1"/>
        <v>5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4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1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5</v>
      </c>
      <c r="EN35" s="201"/>
      <c r="EO35" s="201"/>
      <c r="EP35" s="201"/>
      <c r="EQ35" s="201"/>
      <c r="ER35" s="201"/>
      <c r="ES35" s="201"/>
      <c r="ET35" s="201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8" t="s">
        <v>324</v>
      </c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20">
        <f>1+7+5+2+3</f>
        <v>18</v>
      </c>
      <c r="BD36" s="220"/>
      <c r="BE36" s="220"/>
      <c r="BF36" s="220"/>
      <c r="BG36" s="220"/>
      <c r="BH36" s="220"/>
      <c r="BI36" s="220"/>
      <c r="BJ36" s="220"/>
      <c r="BK36" s="220">
        <f>5+15+18+20+12+6+30</f>
        <v>106</v>
      </c>
      <c r="BL36" s="220"/>
      <c r="BM36" s="220"/>
      <c r="BN36" s="220"/>
      <c r="BO36" s="220"/>
      <c r="BP36" s="220"/>
      <c r="BQ36" s="220"/>
      <c r="BR36" s="220"/>
      <c r="BS36" s="220">
        <f>9+11+24+8+8+3+41</f>
        <v>104</v>
      </c>
      <c r="BT36" s="220"/>
      <c r="BU36" s="220"/>
      <c r="BV36" s="220"/>
      <c r="BW36" s="220"/>
      <c r="BX36" s="220"/>
      <c r="BY36" s="220"/>
      <c r="BZ36" s="220"/>
      <c r="CA36" s="220">
        <f t="shared" si="0"/>
        <v>228</v>
      </c>
      <c r="CB36" s="220"/>
      <c r="CC36" s="220"/>
      <c r="CD36" s="220"/>
      <c r="CE36" s="220"/>
      <c r="CF36" s="220"/>
      <c r="CG36" s="220"/>
      <c r="CH36" s="220"/>
      <c r="CI36" s="220">
        <f>3+3+3+1+2+4</f>
        <v>16</v>
      </c>
      <c r="CJ36" s="220"/>
      <c r="CK36" s="220"/>
      <c r="CL36" s="220"/>
      <c r="CM36" s="220"/>
      <c r="CN36" s="220"/>
      <c r="CO36" s="220"/>
      <c r="CP36" s="220"/>
      <c r="CQ36" s="220">
        <f>8+8+24+35+66+8+53</f>
        <v>202</v>
      </c>
      <c r="CR36" s="220"/>
      <c r="CS36" s="220"/>
      <c r="CT36" s="220"/>
      <c r="CU36" s="220"/>
      <c r="CV36" s="220"/>
      <c r="CW36" s="220"/>
      <c r="CX36" s="220"/>
      <c r="CY36" s="220">
        <f>22+26+54+43+35+7+103</f>
        <v>290</v>
      </c>
      <c r="CZ36" s="220"/>
      <c r="DA36" s="220"/>
      <c r="DB36" s="220"/>
      <c r="DC36" s="220"/>
      <c r="DD36" s="220"/>
      <c r="DE36" s="220"/>
      <c r="DF36" s="220"/>
      <c r="DG36" s="220">
        <f t="shared" si="1"/>
        <v>508</v>
      </c>
      <c r="DH36" s="220"/>
      <c r="DI36" s="220"/>
      <c r="DJ36" s="220"/>
      <c r="DK36" s="220"/>
      <c r="DL36" s="220"/>
      <c r="DM36" s="220"/>
      <c r="DN36" s="220"/>
      <c r="DO36" s="220">
        <f t="shared" si="2"/>
        <v>34</v>
      </c>
      <c r="DP36" s="220"/>
      <c r="DQ36" s="220"/>
      <c r="DR36" s="220"/>
      <c r="DS36" s="220"/>
      <c r="DT36" s="220"/>
      <c r="DU36" s="220"/>
      <c r="DV36" s="220"/>
      <c r="DW36" s="220">
        <f t="shared" si="3"/>
        <v>308</v>
      </c>
      <c r="DX36" s="220"/>
      <c r="DY36" s="220"/>
      <c r="DZ36" s="220"/>
      <c r="EA36" s="220"/>
      <c r="EB36" s="220"/>
      <c r="EC36" s="220"/>
      <c r="ED36" s="220"/>
      <c r="EE36" s="220">
        <f t="shared" si="4"/>
        <v>394</v>
      </c>
      <c r="EF36" s="220"/>
      <c r="EG36" s="220"/>
      <c r="EH36" s="220"/>
      <c r="EI36" s="220"/>
      <c r="EJ36" s="220"/>
      <c r="EK36" s="220"/>
      <c r="EL36" s="220"/>
      <c r="EM36" s="220">
        <f t="shared" si="5"/>
        <v>736</v>
      </c>
      <c r="EN36" s="220"/>
      <c r="EO36" s="220"/>
      <c r="EP36" s="220"/>
      <c r="EQ36" s="220"/>
      <c r="ER36" s="220"/>
      <c r="ES36" s="220"/>
      <c r="ET36" s="220"/>
      <c r="EU36" s="220">
        <f>3+2+9+1+2+1</f>
        <v>18</v>
      </c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>
        <v>0</v>
      </c>
      <c r="BD37" s="160"/>
      <c r="BE37" s="160"/>
      <c r="BF37" s="160"/>
      <c r="BG37" s="160"/>
      <c r="BH37" s="160"/>
      <c r="BI37" s="160"/>
      <c r="BJ37" s="160"/>
      <c r="BK37" s="160">
        <f>2+2+2+1</f>
        <v>7</v>
      </c>
      <c r="BL37" s="160"/>
      <c r="BM37" s="160"/>
      <c r="BN37" s="160"/>
      <c r="BO37" s="160"/>
      <c r="BP37" s="160"/>
      <c r="BQ37" s="160"/>
      <c r="BR37" s="160"/>
      <c r="BS37" s="160">
        <f>3+2+5+1+6</f>
        <v>17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24</v>
      </c>
      <c r="CB37" s="201"/>
      <c r="CC37" s="201"/>
      <c r="CD37" s="201"/>
      <c r="CE37" s="201"/>
      <c r="CF37" s="201"/>
      <c r="CG37" s="201"/>
      <c r="CH37" s="201"/>
      <c r="CI37" s="160">
        <v>0</v>
      </c>
      <c r="CJ37" s="160"/>
      <c r="CK37" s="160"/>
      <c r="CL37" s="160"/>
      <c r="CM37" s="160"/>
      <c r="CN37" s="160"/>
      <c r="CO37" s="160"/>
      <c r="CP37" s="160"/>
      <c r="CQ37" s="160">
        <f>1+1+2+3+1+3</f>
        <v>11</v>
      </c>
      <c r="CR37" s="160"/>
      <c r="CS37" s="160"/>
      <c r="CT37" s="160"/>
      <c r="CU37" s="160"/>
      <c r="CV37" s="160"/>
      <c r="CW37" s="160"/>
      <c r="CX37" s="160"/>
      <c r="CY37" s="160">
        <f>2+2+10+10+5+2+11</f>
        <v>42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53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0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18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59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77</v>
      </c>
      <c r="EN37" s="201"/>
      <c r="EO37" s="201"/>
      <c r="EP37" s="201"/>
      <c r="EQ37" s="201"/>
      <c r="ER37" s="201"/>
      <c r="ES37" s="201"/>
      <c r="ET37" s="201"/>
      <c r="EU37" s="160">
        <f>1+4+1</f>
        <v>6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f>1+5+3+1+2</f>
        <v>12</v>
      </c>
      <c r="BD38" s="160"/>
      <c r="BE38" s="160"/>
      <c r="BF38" s="160"/>
      <c r="BG38" s="160"/>
      <c r="BH38" s="160"/>
      <c r="BI38" s="160"/>
      <c r="BJ38" s="160"/>
      <c r="BK38" s="160">
        <f>1+6+5+6+3+2+6</f>
        <v>29</v>
      </c>
      <c r="BL38" s="160"/>
      <c r="BM38" s="160"/>
      <c r="BN38" s="160"/>
      <c r="BO38" s="160"/>
      <c r="BP38" s="160"/>
      <c r="BQ38" s="160"/>
      <c r="BR38" s="160"/>
      <c r="BS38" s="160">
        <f>3+2+10+3+3+1+13</f>
        <v>35</v>
      </c>
      <c r="BT38" s="160"/>
      <c r="BU38" s="160"/>
      <c r="BV38" s="160"/>
      <c r="BW38" s="160"/>
      <c r="BX38" s="160"/>
      <c r="BY38" s="160"/>
      <c r="BZ38" s="160"/>
      <c r="CA38" s="201">
        <f t="shared" si="0"/>
        <v>76</v>
      </c>
      <c r="CB38" s="201"/>
      <c r="CC38" s="201"/>
      <c r="CD38" s="201"/>
      <c r="CE38" s="201"/>
      <c r="CF38" s="201"/>
      <c r="CG38" s="201"/>
      <c r="CH38" s="201"/>
      <c r="CI38" s="160">
        <f>1+1+1+2</f>
        <v>5</v>
      </c>
      <c r="CJ38" s="160"/>
      <c r="CK38" s="160"/>
      <c r="CL38" s="160"/>
      <c r="CM38" s="160"/>
      <c r="CN38" s="160"/>
      <c r="CO38" s="160"/>
      <c r="CP38" s="160"/>
      <c r="CQ38" s="160">
        <f>3+2+10+13+24+3+21</f>
        <v>76</v>
      </c>
      <c r="CR38" s="160"/>
      <c r="CS38" s="160"/>
      <c r="CT38" s="160"/>
      <c r="CU38" s="160"/>
      <c r="CV38" s="160"/>
      <c r="CW38" s="160"/>
      <c r="CX38" s="160"/>
      <c r="CY38" s="160">
        <f>7+10+22+15+12+2+37</f>
        <v>105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186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17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105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140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262</v>
      </c>
      <c r="EN38" s="201"/>
      <c r="EO38" s="201"/>
      <c r="EP38" s="201"/>
      <c r="EQ38" s="201"/>
      <c r="ER38" s="201"/>
      <c r="ES38" s="201"/>
      <c r="ET38" s="201"/>
      <c r="EU38" s="160">
        <f>1</f>
        <v>1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>
        <f>2+2+1+1</f>
        <v>6</v>
      </c>
      <c r="BD39" s="160"/>
      <c r="BE39" s="160"/>
      <c r="BF39" s="160"/>
      <c r="BG39" s="160"/>
      <c r="BH39" s="160"/>
      <c r="BI39" s="160"/>
      <c r="BJ39" s="160"/>
      <c r="BK39" s="160">
        <f>4+7+13+12+6+3+24</f>
        <v>69</v>
      </c>
      <c r="BL39" s="160"/>
      <c r="BM39" s="160"/>
      <c r="BN39" s="160"/>
      <c r="BO39" s="160"/>
      <c r="BP39" s="160"/>
      <c r="BQ39" s="160"/>
      <c r="BR39" s="160"/>
      <c r="BS39" s="160">
        <f>3+7+9+4+5+2+22</f>
        <v>52</v>
      </c>
      <c r="BT39" s="160"/>
      <c r="BU39" s="160"/>
      <c r="BV39" s="160"/>
      <c r="BW39" s="160"/>
      <c r="BX39" s="160"/>
      <c r="BY39" s="160"/>
      <c r="BZ39" s="160"/>
      <c r="CA39" s="201">
        <f t="shared" si="0"/>
        <v>127</v>
      </c>
      <c r="CB39" s="201"/>
      <c r="CC39" s="201"/>
      <c r="CD39" s="201"/>
      <c r="CE39" s="201"/>
      <c r="CF39" s="201"/>
      <c r="CG39" s="201"/>
      <c r="CH39" s="201"/>
      <c r="CI39" s="160">
        <f>2+2+2+1+2+2</f>
        <v>11</v>
      </c>
      <c r="CJ39" s="160"/>
      <c r="CK39" s="160"/>
      <c r="CL39" s="160"/>
      <c r="CM39" s="160"/>
      <c r="CN39" s="160"/>
      <c r="CO39" s="160"/>
      <c r="CP39" s="160"/>
      <c r="CQ39" s="160">
        <f>4+6+13+19+39+4+29</f>
        <v>114</v>
      </c>
      <c r="CR39" s="160"/>
      <c r="CS39" s="160"/>
      <c r="CT39" s="160"/>
      <c r="CU39" s="160"/>
      <c r="CV39" s="160"/>
      <c r="CW39" s="160"/>
      <c r="CX39" s="160"/>
      <c r="CY39" s="160">
        <f>13+14+22+18+18+3+55</f>
        <v>143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268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17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183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195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395</v>
      </c>
      <c r="EN39" s="201"/>
      <c r="EO39" s="201"/>
      <c r="EP39" s="201"/>
      <c r="EQ39" s="201"/>
      <c r="ER39" s="201"/>
      <c r="ES39" s="201"/>
      <c r="ET39" s="201"/>
      <c r="EU39" s="160">
        <f>2+1+5+1+2</f>
        <v>11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8" t="s">
        <v>328</v>
      </c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9">
        <f>1</f>
        <v>1</v>
      </c>
      <c r="BD40" s="219"/>
      <c r="BE40" s="219"/>
      <c r="BF40" s="219"/>
      <c r="BG40" s="219"/>
      <c r="BH40" s="219"/>
      <c r="BI40" s="219"/>
      <c r="BJ40" s="219"/>
      <c r="BK40" s="219">
        <v>0</v>
      </c>
      <c r="BL40" s="219"/>
      <c r="BM40" s="219"/>
      <c r="BN40" s="219"/>
      <c r="BO40" s="219"/>
      <c r="BP40" s="219"/>
      <c r="BQ40" s="219"/>
      <c r="BR40" s="219"/>
      <c r="BS40" s="219">
        <f>1</f>
        <v>1</v>
      </c>
      <c r="BT40" s="219"/>
      <c r="BU40" s="219"/>
      <c r="BV40" s="219"/>
      <c r="BW40" s="219"/>
      <c r="BX40" s="219"/>
      <c r="BY40" s="219"/>
      <c r="BZ40" s="219"/>
      <c r="CA40" s="220">
        <f t="shared" si="0"/>
        <v>2</v>
      </c>
      <c r="CB40" s="220"/>
      <c r="CC40" s="220"/>
      <c r="CD40" s="220"/>
      <c r="CE40" s="220"/>
      <c r="CF40" s="220"/>
      <c r="CG40" s="220"/>
      <c r="CH40" s="220"/>
      <c r="CI40" s="219">
        <v>0</v>
      </c>
      <c r="CJ40" s="219"/>
      <c r="CK40" s="219"/>
      <c r="CL40" s="219"/>
      <c r="CM40" s="219"/>
      <c r="CN40" s="219"/>
      <c r="CO40" s="219"/>
      <c r="CP40" s="219"/>
      <c r="CQ40" s="219">
        <f>1</f>
        <v>1</v>
      </c>
      <c r="CR40" s="219"/>
      <c r="CS40" s="219"/>
      <c r="CT40" s="219"/>
      <c r="CU40" s="219"/>
      <c r="CV40" s="219"/>
      <c r="CW40" s="219"/>
      <c r="CX40" s="219"/>
      <c r="CY40" s="219">
        <f>1</f>
        <v>1</v>
      </c>
      <c r="CZ40" s="219"/>
      <c r="DA40" s="219"/>
      <c r="DB40" s="219"/>
      <c r="DC40" s="219"/>
      <c r="DD40" s="219"/>
      <c r="DE40" s="219"/>
      <c r="DF40" s="219"/>
      <c r="DG40" s="220">
        <f t="shared" si="1"/>
        <v>2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1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1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2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4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8" t="s">
        <v>329</v>
      </c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9">
        <v>0</v>
      </c>
      <c r="BD42" s="219"/>
      <c r="BE42" s="219"/>
      <c r="BF42" s="219"/>
      <c r="BG42" s="219"/>
      <c r="BH42" s="219"/>
      <c r="BI42" s="219"/>
      <c r="BJ42" s="219"/>
      <c r="BK42" s="219">
        <f>1+1+4</f>
        <v>6</v>
      </c>
      <c r="BL42" s="219"/>
      <c r="BM42" s="219"/>
      <c r="BN42" s="219"/>
      <c r="BO42" s="219"/>
      <c r="BP42" s="219"/>
      <c r="BQ42" s="219"/>
      <c r="BR42" s="219"/>
      <c r="BS42" s="219">
        <f>2+1+1</f>
        <v>4</v>
      </c>
      <c r="BT42" s="219"/>
      <c r="BU42" s="219"/>
      <c r="BV42" s="219"/>
      <c r="BW42" s="219"/>
      <c r="BX42" s="219"/>
      <c r="BY42" s="219"/>
      <c r="BZ42" s="219"/>
      <c r="CA42" s="220">
        <f t="shared" si="0"/>
        <v>10</v>
      </c>
      <c r="CB42" s="220"/>
      <c r="CC42" s="220"/>
      <c r="CD42" s="220"/>
      <c r="CE42" s="220"/>
      <c r="CF42" s="220"/>
      <c r="CG42" s="220"/>
      <c r="CH42" s="220"/>
      <c r="CI42" s="219">
        <v>0</v>
      </c>
      <c r="CJ42" s="219"/>
      <c r="CK42" s="219"/>
      <c r="CL42" s="219"/>
      <c r="CM42" s="219"/>
      <c r="CN42" s="219"/>
      <c r="CO42" s="219"/>
      <c r="CP42" s="219"/>
      <c r="CQ42" s="219">
        <f>1</f>
        <v>1</v>
      </c>
      <c r="CR42" s="219"/>
      <c r="CS42" s="219"/>
      <c r="CT42" s="219"/>
      <c r="CU42" s="219"/>
      <c r="CV42" s="219"/>
      <c r="CW42" s="219"/>
      <c r="CX42" s="219"/>
      <c r="CY42" s="219">
        <f>2+3+1+3+1</f>
        <v>10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11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7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14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21</v>
      </c>
      <c r="EN42" s="220"/>
      <c r="EO42" s="220"/>
      <c r="EP42" s="220"/>
      <c r="EQ42" s="220"/>
      <c r="ER42" s="220"/>
      <c r="ES42" s="220"/>
      <c r="ET42" s="220"/>
      <c r="EU42" s="219">
        <v>0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>
        <f>1</f>
        <v>1</v>
      </c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201">
        <f t="shared" si="0"/>
        <v>1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>
        <v>0</v>
      </c>
      <c r="CR43" s="160"/>
      <c r="CS43" s="160"/>
      <c r="CT43" s="160"/>
      <c r="CU43" s="160"/>
      <c r="CV43" s="160"/>
      <c r="CW43" s="160"/>
      <c r="CX43" s="160"/>
      <c r="CY43" s="160">
        <f>2+1+1+1</f>
        <v>5</v>
      </c>
      <c r="CZ43" s="160"/>
      <c r="DA43" s="160"/>
      <c r="DB43" s="160"/>
      <c r="DC43" s="160"/>
      <c r="DD43" s="160"/>
      <c r="DE43" s="160"/>
      <c r="DF43" s="160"/>
      <c r="DG43" s="201">
        <f t="shared" si="1"/>
        <v>5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1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5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6</v>
      </c>
      <c r="EN43" s="201"/>
      <c r="EO43" s="201"/>
      <c r="EP43" s="201"/>
      <c r="EQ43" s="201"/>
      <c r="ER43" s="201"/>
      <c r="ES43" s="201"/>
      <c r="ET43" s="201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201">
        <f t="shared" si="0"/>
        <v>0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>
        <f>1</f>
        <v>1</v>
      </c>
      <c r="CR44" s="160"/>
      <c r="CS44" s="160"/>
      <c r="CT44" s="160"/>
      <c r="CU44" s="160"/>
      <c r="CV44" s="160"/>
      <c r="CW44" s="160"/>
      <c r="CX44" s="160"/>
      <c r="CY44" s="160">
        <f>1+1+2</f>
        <v>4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5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1</v>
      </c>
      <c r="DX44" s="160"/>
      <c r="DY44" s="160"/>
      <c r="DZ44" s="160"/>
      <c r="EA44" s="160"/>
      <c r="EB44" s="160"/>
      <c r="EC44" s="160"/>
      <c r="ED44" s="160"/>
      <c r="EE44" s="160">
        <f t="shared" si="4"/>
        <v>4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5</v>
      </c>
      <c r="EN44" s="201"/>
      <c r="EO44" s="201"/>
      <c r="EP44" s="201"/>
      <c r="EQ44" s="201"/>
      <c r="ER44" s="201"/>
      <c r="ES44" s="201"/>
      <c r="ET44" s="201"/>
      <c r="EU44" s="160">
        <v>0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201">
        <f t="shared" si="0"/>
        <v>0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1">
        <f t="shared" si="1"/>
        <v>0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0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0</v>
      </c>
      <c r="EN45" s="201"/>
      <c r="EO45" s="201"/>
      <c r="EP45" s="201"/>
      <c r="EQ45" s="201"/>
      <c r="ER45" s="201"/>
      <c r="ES45" s="201"/>
      <c r="ET45" s="201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8" t="s">
        <v>333</v>
      </c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9">
        <f>1+2+1</f>
        <v>4</v>
      </c>
      <c r="BD46" s="219"/>
      <c r="BE46" s="219"/>
      <c r="BF46" s="219"/>
      <c r="BG46" s="219"/>
      <c r="BH46" s="219"/>
      <c r="BI46" s="219"/>
      <c r="BJ46" s="219"/>
      <c r="BK46" s="219">
        <f>6+21+17+27+10+7+49</f>
        <v>137</v>
      </c>
      <c r="BL46" s="219"/>
      <c r="BM46" s="219"/>
      <c r="BN46" s="219"/>
      <c r="BO46" s="219"/>
      <c r="BP46" s="219"/>
      <c r="BQ46" s="219"/>
      <c r="BR46" s="219"/>
      <c r="BS46" s="219">
        <f>15+38+43+15+15+8+89</f>
        <v>223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364</v>
      </c>
      <c r="CB46" s="220"/>
      <c r="CC46" s="220"/>
      <c r="CD46" s="220"/>
      <c r="CE46" s="220"/>
      <c r="CF46" s="220"/>
      <c r="CG46" s="220"/>
      <c r="CH46" s="220"/>
      <c r="CI46" s="219">
        <f>2+3+1+1</f>
        <v>7</v>
      </c>
      <c r="CJ46" s="219"/>
      <c r="CK46" s="219"/>
      <c r="CL46" s="219"/>
      <c r="CM46" s="219"/>
      <c r="CN46" s="219"/>
      <c r="CO46" s="219"/>
      <c r="CP46" s="219"/>
      <c r="CQ46" s="219">
        <f>8+8+22+32+67+7+61</f>
        <v>205</v>
      </c>
      <c r="CR46" s="219"/>
      <c r="CS46" s="219"/>
      <c r="CT46" s="219"/>
      <c r="CU46" s="219"/>
      <c r="CV46" s="219"/>
      <c r="CW46" s="219"/>
      <c r="CX46" s="219"/>
      <c r="CY46" s="219">
        <f>38+50+147+57+78+13+149</f>
        <v>532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744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11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342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755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1108</v>
      </c>
      <c r="EN46" s="220"/>
      <c r="EO46" s="220"/>
      <c r="EP46" s="220"/>
      <c r="EQ46" s="220"/>
      <c r="ER46" s="220"/>
      <c r="ES46" s="220"/>
      <c r="ET46" s="220"/>
      <c r="EU46" s="219">
        <f>1+1</f>
        <v>2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>
        <f>1+1</f>
        <v>2</v>
      </c>
      <c r="BD47" s="160"/>
      <c r="BE47" s="160"/>
      <c r="BF47" s="160"/>
      <c r="BG47" s="160"/>
      <c r="BH47" s="160"/>
      <c r="BI47" s="160"/>
      <c r="BJ47" s="160"/>
      <c r="BK47" s="160">
        <f>2+7+8+13+4+4+24</f>
        <v>62</v>
      </c>
      <c r="BL47" s="160"/>
      <c r="BM47" s="160"/>
      <c r="BN47" s="160"/>
      <c r="BO47" s="160"/>
      <c r="BP47" s="160"/>
      <c r="BQ47" s="160"/>
      <c r="BR47" s="160"/>
      <c r="BS47" s="160">
        <f>6+16+17+6+7+3+36</f>
        <v>91</v>
      </c>
      <c r="BT47" s="160"/>
      <c r="BU47" s="160"/>
      <c r="BV47" s="160"/>
      <c r="BW47" s="160"/>
      <c r="BX47" s="160"/>
      <c r="BY47" s="160"/>
      <c r="BZ47" s="160"/>
      <c r="CA47" s="201">
        <f t="shared" si="0"/>
        <v>155</v>
      </c>
      <c r="CB47" s="201"/>
      <c r="CC47" s="201"/>
      <c r="CD47" s="201"/>
      <c r="CE47" s="201"/>
      <c r="CF47" s="201"/>
      <c r="CG47" s="201"/>
      <c r="CH47" s="201"/>
      <c r="CI47" s="160">
        <f>1+1</f>
        <v>2</v>
      </c>
      <c r="CJ47" s="160"/>
      <c r="CK47" s="160"/>
      <c r="CL47" s="160"/>
      <c r="CM47" s="160"/>
      <c r="CN47" s="160"/>
      <c r="CO47" s="160"/>
      <c r="CP47" s="160"/>
      <c r="CQ47" s="160">
        <f>4+4+12+20+38+4+29</f>
        <v>111</v>
      </c>
      <c r="CR47" s="160"/>
      <c r="CS47" s="160"/>
      <c r="CT47" s="160"/>
      <c r="CU47" s="160"/>
      <c r="CV47" s="160"/>
      <c r="CW47" s="160"/>
      <c r="CX47" s="160"/>
      <c r="CY47" s="160">
        <f>18+22+62+26+30+6+75</f>
        <v>239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352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4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173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330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507</v>
      </c>
      <c r="EN47" s="201"/>
      <c r="EO47" s="201"/>
      <c r="EP47" s="201"/>
      <c r="EQ47" s="201"/>
      <c r="ER47" s="201"/>
      <c r="ES47" s="201"/>
      <c r="ET47" s="201"/>
      <c r="EU47" s="160">
        <f>1</f>
        <v>1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>
        <v>0</v>
      </c>
      <c r="BD48" s="160"/>
      <c r="BE48" s="160"/>
      <c r="BF48" s="160"/>
      <c r="BG48" s="160"/>
      <c r="BH48" s="160"/>
      <c r="BI48" s="160"/>
      <c r="BJ48" s="160"/>
      <c r="BK48" s="160">
        <f>4+9+6+10+6+2+19</f>
        <v>56</v>
      </c>
      <c r="BL48" s="160"/>
      <c r="BM48" s="160"/>
      <c r="BN48" s="160"/>
      <c r="BO48" s="160"/>
      <c r="BP48" s="160"/>
      <c r="BQ48" s="160"/>
      <c r="BR48" s="160"/>
      <c r="BS48" s="160">
        <f>7+19+19+7+5+4+51</f>
        <v>112</v>
      </c>
      <c r="BT48" s="160"/>
      <c r="BU48" s="160"/>
      <c r="BV48" s="160"/>
      <c r="BW48" s="160"/>
      <c r="BX48" s="160"/>
      <c r="BY48" s="160"/>
      <c r="BZ48" s="160"/>
      <c r="CA48" s="201">
        <f t="shared" si="0"/>
        <v>168</v>
      </c>
      <c r="CB48" s="201"/>
      <c r="CC48" s="201"/>
      <c r="CD48" s="201"/>
      <c r="CE48" s="201"/>
      <c r="CF48" s="201"/>
      <c r="CG48" s="201"/>
      <c r="CH48" s="201"/>
      <c r="CI48" s="160">
        <v>0</v>
      </c>
      <c r="CJ48" s="160"/>
      <c r="CK48" s="160"/>
      <c r="CL48" s="160"/>
      <c r="CM48" s="160"/>
      <c r="CN48" s="160"/>
      <c r="CO48" s="160"/>
      <c r="CP48" s="160"/>
      <c r="CQ48" s="160">
        <f>3+4+6+10+16+2+16</f>
        <v>57</v>
      </c>
      <c r="CR48" s="160"/>
      <c r="CS48" s="160"/>
      <c r="CT48" s="160"/>
      <c r="CU48" s="160"/>
      <c r="CV48" s="160"/>
      <c r="CW48" s="160"/>
      <c r="CX48" s="160"/>
      <c r="CY48" s="160">
        <f>18+21+61+26+32+6+65</f>
        <v>229</v>
      </c>
      <c r="CZ48" s="160"/>
      <c r="DA48" s="160"/>
      <c r="DB48" s="160"/>
      <c r="DC48" s="160"/>
      <c r="DD48" s="160"/>
      <c r="DE48" s="160"/>
      <c r="DF48" s="160"/>
      <c r="DG48" s="201">
        <f t="shared" si="1"/>
        <v>286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113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341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454</v>
      </c>
      <c r="EN48" s="201"/>
      <c r="EO48" s="201"/>
      <c r="EP48" s="201"/>
      <c r="EQ48" s="201"/>
      <c r="ER48" s="201"/>
      <c r="ES48" s="201"/>
      <c r="ET48" s="201"/>
      <c r="EU48" s="160">
        <v>0</v>
      </c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>
        <v>0</v>
      </c>
      <c r="BD49" s="160"/>
      <c r="BE49" s="160"/>
      <c r="BF49" s="160"/>
      <c r="BG49" s="160"/>
      <c r="BH49" s="160"/>
      <c r="BI49" s="160"/>
      <c r="BJ49" s="160"/>
      <c r="BK49" s="160">
        <f>3+2+4+2+4</f>
        <v>15</v>
      </c>
      <c r="BL49" s="160"/>
      <c r="BM49" s="160"/>
      <c r="BN49" s="160"/>
      <c r="BO49" s="160"/>
      <c r="BP49" s="160"/>
      <c r="BQ49" s="160"/>
      <c r="BR49" s="160"/>
      <c r="BS49" s="160">
        <f>3+1+7</f>
        <v>11</v>
      </c>
      <c r="BT49" s="160"/>
      <c r="BU49" s="160"/>
      <c r="BV49" s="160"/>
      <c r="BW49" s="160"/>
      <c r="BX49" s="160"/>
      <c r="BY49" s="160"/>
      <c r="BZ49" s="160"/>
      <c r="CA49" s="201">
        <f t="shared" si="0"/>
        <v>26</v>
      </c>
      <c r="CB49" s="201"/>
      <c r="CC49" s="201"/>
      <c r="CD49" s="201"/>
      <c r="CE49" s="201"/>
      <c r="CF49" s="201"/>
      <c r="CG49" s="201"/>
      <c r="CH49" s="201"/>
      <c r="CI49" s="160">
        <v>0</v>
      </c>
      <c r="CJ49" s="160"/>
      <c r="CK49" s="160"/>
      <c r="CL49" s="160"/>
      <c r="CM49" s="160"/>
      <c r="CN49" s="160"/>
      <c r="CO49" s="160"/>
      <c r="CP49" s="160"/>
      <c r="CQ49" s="160">
        <f>2+1+1+1</f>
        <v>5</v>
      </c>
      <c r="CR49" s="160"/>
      <c r="CS49" s="160"/>
      <c r="CT49" s="160"/>
      <c r="CU49" s="160"/>
      <c r="CV49" s="160"/>
      <c r="CW49" s="160"/>
      <c r="CX49" s="160"/>
      <c r="CY49" s="160">
        <f>2+2+9+2+2+6</f>
        <v>23</v>
      </c>
      <c r="CZ49" s="160"/>
      <c r="DA49" s="160"/>
      <c r="DB49" s="160"/>
      <c r="DC49" s="160"/>
      <c r="DD49" s="160"/>
      <c r="DE49" s="160"/>
      <c r="DF49" s="160"/>
      <c r="DG49" s="201">
        <f t="shared" si="1"/>
        <v>28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20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34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54</v>
      </c>
      <c r="EN49" s="201"/>
      <c r="EO49" s="201"/>
      <c r="EP49" s="201"/>
      <c r="EQ49" s="201"/>
      <c r="ER49" s="201"/>
      <c r="ES49" s="201"/>
      <c r="ET49" s="201"/>
      <c r="EU49" s="160">
        <v>0</v>
      </c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201">
        <f t="shared" si="1"/>
        <v>0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0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0</v>
      </c>
      <c r="EN50" s="201"/>
      <c r="EO50" s="201"/>
      <c r="EP50" s="201"/>
      <c r="EQ50" s="201"/>
      <c r="ER50" s="201"/>
      <c r="ES50" s="201"/>
      <c r="ET50" s="201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>
        <v>0</v>
      </c>
      <c r="BD51" s="160"/>
      <c r="BE51" s="160"/>
      <c r="BF51" s="160"/>
      <c r="BG51" s="160"/>
      <c r="BH51" s="160"/>
      <c r="BI51" s="160"/>
      <c r="BJ51" s="160"/>
      <c r="BK51" s="160">
        <f>4+6+4+6+4+2+15</f>
        <v>41</v>
      </c>
      <c r="BL51" s="160"/>
      <c r="BM51" s="160"/>
      <c r="BN51" s="160"/>
      <c r="BO51" s="160"/>
      <c r="BP51" s="160"/>
      <c r="BQ51" s="160"/>
      <c r="BR51" s="160"/>
      <c r="BS51" s="160">
        <f>7+16+18+7+5+4+44</f>
        <v>101</v>
      </c>
      <c r="BT51" s="160"/>
      <c r="BU51" s="160"/>
      <c r="BV51" s="160"/>
      <c r="BW51" s="160"/>
      <c r="BX51" s="160"/>
      <c r="BY51" s="160"/>
      <c r="BZ51" s="160"/>
      <c r="CA51" s="201">
        <f t="shared" si="0"/>
        <v>142</v>
      </c>
      <c r="CB51" s="201"/>
      <c r="CC51" s="201"/>
      <c r="CD51" s="201"/>
      <c r="CE51" s="201"/>
      <c r="CF51" s="201"/>
      <c r="CG51" s="201"/>
      <c r="CH51" s="201"/>
      <c r="CI51" s="160">
        <v>0</v>
      </c>
      <c r="CJ51" s="160"/>
      <c r="CK51" s="160"/>
      <c r="CL51" s="160"/>
      <c r="CM51" s="160"/>
      <c r="CN51" s="160"/>
      <c r="CO51" s="160"/>
      <c r="CP51" s="160"/>
      <c r="CQ51" s="160">
        <f>3+4+4+9+16+1+15</f>
        <v>52</v>
      </c>
      <c r="CR51" s="160"/>
      <c r="CS51" s="160"/>
      <c r="CT51" s="160"/>
      <c r="CU51" s="160"/>
      <c r="CV51" s="160"/>
      <c r="CW51" s="160"/>
      <c r="CX51" s="160"/>
      <c r="CY51" s="160">
        <f>16+19+52+24+30+6+59</f>
        <v>206</v>
      </c>
      <c r="CZ51" s="160"/>
      <c r="DA51" s="160"/>
      <c r="DB51" s="160"/>
      <c r="DC51" s="160"/>
      <c r="DD51" s="160"/>
      <c r="DE51" s="160"/>
      <c r="DF51" s="160"/>
      <c r="DG51" s="201">
        <f t="shared" si="1"/>
        <v>258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93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307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400</v>
      </c>
      <c r="EN51" s="201"/>
      <c r="EO51" s="201"/>
      <c r="EP51" s="201"/>
      <c r="EQ51" s="201"/>
      <c r="ER51" s="201"/>
      <c r="ES51" s="201"/>
      <c r="ET51" s="201"/>
      <c r="EU51" s="160">
        <v>0</v>
      </c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>
        <v>0</v>
      </c>
      <c r="BD52" s="160"/>
      <c r="BE52" s="160"/>
      <c r="BF52" s="160"/>
      <c r="BG52" s="160"/>
      <c r="BH52" s="160"/>
      <c r="BI52" s="160"/>
      <c r="BJ52" s="160"/>
      <c r="BK52" s="160">
        <f>2+1+2</f>
        <v>5</v>
      </c>
      <c r="BL52" s="160"/>
      <c r="BM52" s="160"/>
      <c r="BN52" s="160"/>
      <c r="BO52" s="160"/>
      <c r="BP52" s="160"/>
      <c r="BQ52" s="160"/>
      <c r="BR52" s="160"/>
      <c r="BS52" s="160">
        <f>1+2+1+2+1+2</f>
        <v>9</v>
      </c>
      <c r="BT52" s="160"/>
      <c r="BU52" s="160"/>
      <c r="BV52" s="160"/>
      <c r="BW52" s="160"/>
      <c r="BX52" s="160"/>
      <c r="BY52" s="160"/>
      <c r="BZ52" s="160"/>
      <c r="CA52" s="201">
        <f t="shared" si="0"/>
        <v>14</v>
      </c>
      <c r="CB52" s="201"/>
      <c r="CC52" s="201"/>
      <c r="CD52" s="201"/>
      <c r="CE52" s="201"/>
      <c r="CF52" s="201"/>
      <c r="CG52" s="201"/>
      <c r="CH52" s="201"/>
      <c r="CI52" s="160">
        <v>0</v>
      </c>
      <c r="CJ52" s="160"/>
      <c r="CK52" s="160"/>
      <c r="CL52" s="160"/>
      <c r="CM52" s="160"/>
      <c r="CN52" s="160"/>
      <c r="CO52" s="160"/>
      <c r="CP52" s="160"/>
      <c r="CQ52" s="160">
        <v>0</v>
      </c>
      <c r="CR52" s="160"/>
      <c r="CS52" s="160"/>
      <c r="CT52" s="160"/>
      <c r="CU52" s="160"/>
      <c r="CV52" s="160"/>
      <c r="CW52" s="160"/>
      <c r="CX52" s="160"/>
      <c r="CY52" s="160">
        <f>1+1+1+1+1</f>
        <v>5</v>
      </c>
      <c r="CZ52" s="160"/>
      <c r="DA52" s="160"/>
      <c r="DB52" s="160"/>
      <c r="DC52" s="160"/>
      <c r="DD52" s="160"/>
      <c r="DE52" s="160"/>
      <c r="DF52" s="160"/>
      <c r="DG52" s="201">
        <f t="shared" si="1"/>
        <v>5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5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14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19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>
        <f>1+1</f>
        <v>2</v>
      </c>
      <c r="BD53" s="160"/>
      <c r="BE53" s="160"/>
      <c r="BF53" s="160"/>
      <c r="BG53" s="160"/>
      <c r="BH53" s="160"/>
      <c r="BI53" s="160"/>
      <c r="BJ53" s="160"/>
      <c r="BK53" s="160">
        <f>5+3+2+1+5</f>
        <v>16</v>
      </c>
      <c r="BL53" s="160"/>
      <c r="BM53" s="160"/>
      <c r="BN53" s="160"/>
      <c r="BO53" s="160"/>
      <c r="BP53" s="160"/>
      <c r="BQ53" s="160"/>
      <c r="BR53" s="160"/>
      <c r="BS53" s="160">
        <f>2+2+2+2+1</f>
        <v>9</v>
      </c>
      <c r="BT53" s="160"/>
      <c r="BU53" s="160"/>
      <c r="BV53" s="160"/>
      <c r="BW53" s="160"/>
      <c r="BX53" s="160"/>
      <c r="BY53" s="160"/>
      <c r="BZ53" s="160"/>
      <c r="CA53" s="201">
        <f t="shared" si="0"/>
        <v>27</v>
      </c>
      <c r="CB53" s="201"/>
      <c r="CC53" s="201"/>
      <c r="CD53" s="201"/>
      <c r="CE53" s="201"/>
      <c r="CF53" s="201"/>
      <c r="CG53" s="201"/>
      <c r="CH53" s="201"/>
      <c r="CI53" s="160">
        <f>1+2+1+1</f>
        <v>5</v>
      </c>
      <c r="CJ53" s="160"/>
      <c r="CK53" s="160"/>
      <c r="CL53" s="160"/>
      <c r="CM53" s="160"/>
      <c r="CN53" s="160"/>
      <c r="CO53" s="160"/>
      <c r="CP53" s="160"/>
      <c r="CQ53" s="160">
        <f>3+10+16</f>
        <v>29</v>
      </c>
      <c r="CR53" s="160"/>
      <c r="CS53" s="160"/>
      <c r="CT53" s="160"/>
      <c r="CU53" s="160"/>
      <c r="CV53" s="160"/>
      <c r="CW53" s="160"/>
      <c r="CX53" s="160"/>
      <c r="CY53" s="160">
        <f>1+2+5+3+6+6</f>
        <v>23</v>
      </c>
      <c r="CZ53" s="160"/>
      <c r="DA53" s="160"/>
      <c r="DB53" s="160"/>
      <c r="DC53" s="160"/>
      <c r="DD53" s="160"/>
      <c r="DE53" s="160"/>
      <c r="DF53" s="160"/>
      <c r="DG53" s="201">
        <f t="shared" si="1"/>
        <v>57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7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45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32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84</v>
      </c>
      <c r="EN53" s="201"/>
      <c r="EO53" s="201"/>
      <c r="EP53" s="201"/>
      <c r="EQ53" s="201"/>
      <c r="ER53" s="201"/>
      <c r="ES53" s="201"/>
      <c r="ET53" s="201"/>
      <c r="EU53" s="160">
        <f>1</f>
        <v>1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>
        <v>0</v>
      </c>
      <c r="BD54" s="160"/>
      <c r="BE54" s="160"/>
      <c r="BF54" s="160"/>
      <c r="BG54" s="160"/>
      <c r="BH54" s="160"/>
      <c r="BI54" s="160"/>
      <c r="BJ54" s="160"/>
      <c r="BK54" s="160">
        <f>1+1</f>
        <v>2</v>
      </c>
      <c r="BL54" s="160"/>
      <c r="BM54" s="160"/>
      <c r="BN54" s="160"/>
      <c r="BO54" s="160"/>
      <c r="BP54" s="160"/>
      <c r="BQ54" s="160"/>
      <c r="BR54" s="160"/>
      <c r="BS54" s="160">
        <f>1+4+2+1+1+1</f>
        <v>10</v>
      </c>
      <c r="BT54" s="160"/>
      <c r="BU54" s="160"/>
      <c r="BV54" s="160"/>
      <c r="BW54" s="160"/>
      <c r="BX54" s="160"/>
      <c r="BY54" s="160"/>
      <c r="BZ54" s="160"/>
      <c r="CA54" s="201">
        <f t="shared" si="0"/>
        <v>12</v>
      </c>
      <c r="CB54" s="201"/>
      <c r="CC54" s="201"/>
      <c r="CD54" s="201"/>
      <c r="CE54" s="201"/>
      <c r="CF54" s="201"/>
      <c r="CG54" s="201"/>
      <c r="CH54" s="201"/>
      <c r="CI54" s="160">
        <v>0</v>
      </c>
      <c r="CJ54" s="160"/>
      <c r="CK54" s="160"/>
      <c r="CL54" s="160"/>
      <c r="CM54" s="160"/>
      <c r="CN54" s="160"/>
      <c r="CO54" s="160"/>
      <c r="CP54" s="160"/>
      <c r="CQ54" s="160">
        <f>1+2+2</f>
        <v>5</v>
      </c>
      <c r="CR54" s="160"/>
      <c r="CS54" s="160"/>
      <c r="CT54" s="160"/>
      <c r="CU54" s="160"/>
      <c r="CV54" s="160"/>
      <c r="CW54" s="160"/>
      <c r="CX54" s="160"/>
      <c r="CY54" s="160">
        <f>1+5+19+2+10+1+3</f>
        <v>41</v>
      </c>
      <c r="CZ54" s="160"/>
      <c r="DA54" s="160"/>
      <c r="DB54" s="160"/>
      <c r="DC54" s="160"/>
      <c r="DD54" s="160"/>
      <c r="DE54" s="160"/>
      <c r="DF54" s="160"/>
      <c r="DG54" s="201">
        <f t="shared" si="1"/>
        <v>46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0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7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51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58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>
        <f>3</f>
        <v>3</v>
      </c>
      <c r="CZ55" s="160"/>
      <c r="DA55" s="160"/>
      <c r="DB55" s="160"/>
      <c r="DC55" s="160"/>
      <c r="DD55" s="160"/>
      <c r="DE55" s="160"/>
      <c r="DF55" s="160"/>
      <c r="DG55" s="201">
        <f t="shared" si="1"/>
        <v>3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3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3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>
        <v>0</v>
      </c>
      <c r="BD56" s="160"/>
      <c r="BE56" s="160"/>
      <c r="BF56" s="160"/>
      <c r="BG56" s="160"/>
      <c r="BH56" s="160"/>
      <c r="BI56" s="160"/>
      <c r="BJ56" s="160"/>
      <c r="BK56" s="160">
        <f>1</f>
        <v>1</v>
      </c>
      <c r="BL56" s="160"/>
      <c r="BM56" s="160"/>
      <c r="BN56" s="160"/>
      <c r="BO56" s="160"/>
      <c r="BP56" s="160"/>
      <c r="BQ56" s="160"/>
      <c r="BR56" s="160"/>
      <c r="BS56" s="160">
        <f>1+4+1+1</f>
        <v>7</v>
      </c>
      <c r="BT56" s="160"/>
      <c r="BU56" s="160"/>
      <c r="BV56" s="160"/>
      <c r="BW56" s="160"/>
      <c r="BX56" s="160"/>
      <c r="BY56" s="160"/>
      <c r="BZ56" s="160"/>
      <c r="CA56" s="201">
        <f t="shared" si="0"/>
        <v>8</v>
      </c>
      <c r="CB56" s="201"/>
      <c r="CC56" s="201"/>
      <c r="CD56" s="201"/>
      <c r="CE56" s="201"/>
      <c r="CF56" s="201"/>
      <c r="CG56" s="201"/>
      <c r="CH56" s="201"/>
      <c r="CI56" s="160">
        <v>0</v>
      </c>
      <c r="CJ56" s="160"/>
      <c r="CK56" s="160"/>
      <c r="CL56" s="160"/>
      <c r="CM56" s="160"/>
      <c r="CN56" s="160"/>
      <c r="CO56" s="160"/>
      <c r="CP56" s="160"/>
      <c r="CQ56" s="160">
        <f>1+2+2</f>
        <v>5</v>
      </c>
      <c r="CR56" s="160"/>
      <c r="CS56" s="160"/>
      <c r="CT56" s="160"/>
      <c r="CU56" s="160"/>
      <c r="CV56" s="160"/>
      <c r="CW56" s="160"/>
      <c r="CX56" s="160"/>
      <c r="CY56" s="160">
        <f>1+2+19+2+11+1+2</f>
        <v>38</v>
      </c>
      <c r="CZ56" s="160"/>
      <c r="DA56" s="160"/>
      <c r="DB56" s="160"/>
      <c r="DC56" s="160"/>
      <c r="DD56" s="160"/>
      <c r="DE56" s="160"/>
      <c r="DF56" s="160"/>
      <c r="DG56" s="201">
        <f t="shared" si="1"/>
        <v>43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0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6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45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51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>
        <v>0</v>
      </c>
      <c r="BD57" s="160"/>
      <c r="BE57" s="160"/>
      <c r="BF57" s="160"/>
      <c r="BG57" s="160"/>
      <c r="BH57" s="160"/>
      <c r="BI57" s="160"/>
      <c r="BJ57" s="160"/>
      <c r="BK57" s="160">
        <f>1</f>
        <v>1</v>
      </c>
      <c r="BL57" s="160"/>
      <c r="BM57" s="160"/>
      <c r="BN57" s="160"/>
      <c r="BO57" s="160"/>
      <c r="BP57" s="160"/>
      <c r="BQ57" s="160"/>
      <c r="BR57" s="160"/>
      <c r="BS57" s="160">
        <f>1+1+1</f>
        <v>3</v>
      </c>
      <c r="BT57" s="160"/>
      <c r="BU57" s="160"/>
      <c r="BV57" s="160"/>
      <c r="BW57" s="160"/>
      <c r="BX57" s="160"/>
      <c r="BY57" s="160"/>
      <c r="BZ57" s="160"/>
      <c r="CA57" s="201">
        <f t="shared" si="0"/>
        <v>4</v>
      </c>
      <c r="CB57" s="201"/>
      <c r="CC57" s="201"/>
      <c r="CD57" s="201"/>
      <c r="CE57" s="201"/>
      <c r="CF57" s="201"/>
      <c r="CG57" s="201"/>
      <c r="CH57" s="201"/>
      <c r="CI57" s="160">
        <v>0</v>
      </c>
      <c r="CJ57" s="160"/>
      <c r="CK57" s="160"/>
      <c r="CL57" s="160"/>
      <c r="CM57" s="160"/>
      <c r="CN57" s="160"/>
      <c r="CO57" s="160"/>
      <c r="CP57" s="160"/>
      <c r="CQ57" s="160">
        <v>0</v>
      </c>
      <c r="CR57" s="160"/>
      <c r="CS57" s="160"/>
      <c r="CT57" s="160"/>
      <c r="CU57" s="160"/>
      <c r="CV57" s="160"/>
      <c r="CW57" s="160"/>
      <c r="CX57" s="160"/>
      <c r="CY57" s="160">
        <f>2+1</f>
        <v>3</v>
      </c>
      <c r="CZ57" s="160"/>
      <c r="DA57" s="160"/>
      <c r="DB57" s="160"/>
      <c r="DC57" s="160"/>
      <c r="DD57" s="160"/>
      <c r="DE57" s="160"/>
      <c r="DF57" s="160"/>
      <c r="DG57" s="201">
        <f t="shared" si="1"/>
        <v>3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1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6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7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8" t="s">
        <v>339</v>
      </c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9">
        <f>1+1</f>
        <v>2</v>
      </c>
      <c r="BD59" s="219"/>
      <c r="BE59" s="219"/>
      <c r="BF59" s="219"/>
      <c r="BG59" s="219"/>
      <c r="BH59" s="219"/>
      <c r="BI59" s="219"/>
      <c r="BJ59" s="219"/>
      <c r="BK59" s="219">
        <f>3+1+2+1+6</f>
        <v>13</v>
      </c>
      <c r="BL59" s="219"/>
      <c r="BM59" s="219"/>
      <c r="BN59" s="219"/>
      <c r="BO59" s="219"/>
      <c r="BP59" s="219"/>
      <c r="BQ59" s="219"/>
      <c r="BR59" s="219"/>
      <c r="BS59" s="219">
        <f>2+2+1+1+6</f>
        <v>12</v>
      </c>
      <c r="BT59" s="219"/>
      <c r="BU59" s="219"/>
      <c r="BV59" s="219"/>
      <c r="BW59" s="219"/>
      <c r="BX59" s="219"/>
      <c r="BY59" s="219"/>
      <c r="BZ59" s="219"/>
      <c r="CA59" s="220">
        <f t="shared" si="0"/>
        <v>27</v>
      </c>
      <c r="CB59" s="220"/>
      <c r="CC59" s="220"/>
      <c r="CD59" s="220"/>
      <c r="CE59" s="220"/>
      <c r="CF59" s="220"/>
      <c r="CG59" s="220"/>
      <c r="CH59" s="220"/>
      <c r="CI59" s="219">
        <v>0</v>
      </c>
      <c r="CJ59" s="219"/>
      <c r="CK59" s="219"/>
      <c r="CL59" s="219"/>
      <c r="CM59" s="219"/>
      <c r="CN59" s="219"/>
      <c r="CO59" s="219"/>
      <c r="CP59" s="219"/>
      <c r="CQ59" s="219">
        <f>1+3+1+2</f>
        <v>7</v>
      </c>
      <c r="CR59" s="219"/>
      <c r="CS59" s="219"/>
      <c r="CT59" s="219"/>
      <c r="CU59" s="219"/>
      <c r="CV59" s="219"/>
      <c r="CW59" s="219"/>
      <c r="CX59" s="219"/>
      <c r="CY59" s="219">
        <f>3+5+8+5+6</f>
        <v>27</v>
      </c>
      <c r="CZ59" s="219"/>
      <c r="DA59" s="219"/>
      <c r="DB59" s="219"/>
      <c r="DC59" s="219"/>
      <c r="DD59" s="219"/>
      <c r="DE59" s="219"/>
      <c r="DF59" s="219"/>
      <c r="DG59" s="220">
        <f>CY59+CQ59+CI59</f>
        <v>34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2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20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39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61</v>
      </c>
      <c r="EN59" s="220"/>
      <c r="EO59" s="220"/>
      <c r="EP59" s="220"/>
      <c r="EQ59" s="220"/>
      <c r="ER59" s="220"/>
      <c r="ES59" s="220"/>
      <c r="ET59" s="220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>
        <v>0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>
        <v>0</v>
      </c>
      <c r="BD61" s="160"/>
      <c r="BE61" s="160"/>
      <c r="BF61" s="160"/>
      <c r="BG61" s="160"/>
      <c r="BH61" s="160"/>
      <c r="BI61" s="160"/>
      <c r="BJ61" s="160"/>
      <c r="BK61" s="160">
        <f>1+1+1+5</f>
        <v>8</v>
      </c>
      <c r="BL61" s="160"/>
      <c r="BM61" s="160"/>
      <c r="BN61" s="160"/>
      <c r="BO61" s="160"/>
      <c r="BP61" s="160"/>
      <c r="BQ61" s="160"/>
      <c r="BR61" s="160"/>
      <c r="BS61" s="160">
        <f>1+4</f>
        <v>5</v>
      </c>
      <c r="BT61" s="160"/>
      <c r="BU61" s="160"/>
      <c r="BV61" s="160"/>
      <c r="BW61" s="160"/>
      <c r="BX61" s="160"/>
      <c r="BY61" s="160"/>
      <c r="BZ61" s="160"/>
      <c r="CA61" s="201">
        <f t="shared" si="0"/>
        <v>13</v>
      </c>
      <c r="CB61" s="201"/>
      <c r="CC61" s="201"/>
      <c r="CD61" s="201"/>
      <c r="CE61" s="201"/>
      <c r="CF61" s="201"/>
      <c r="CG61" s="201"/>
      <c r="CH61" s="201"/>
      <c r="CI61" s="160">
        <v>0</v>
      </c>
      <c r="CJ61" s="160"/>
      <c r="CK61" s="160"/>
      <c r="CL61" s="160"/>
      <c r="CM61" s="160"/>
      <c r="CN61" s="160"/>
      <c r="CO61" s="160"/>
      <c r="CP61" s="160"/>
      <c r="CQ61" s="160">
        <f>1+2+1+2</f>
        <v>6</v>
      </c>
      <c r="CR61" s="160"/>
      <c r="CS61" s="160"/>
      <c r="CT61" s="160"/>
      <c r="CU61" s="160"/>
      <c r="CV61" s="160"/>
      <c r="CW61" s="160"/>
      <c r="CX61" s="160"/>
      <c r="CY61" s="160">
        <f>2+2+5+3</f>
        <v>12</v>
      </c>
      <c r="CZ61" s="160"/>
      <c r="DA61" s="160"/>
      <c r="DB61" s="160"/>
      <c r="DC61" s="160"/>
      <c r="DD61" s="160"/>
      <c r="DE61" s="160"/>
      <c r="DF61" s="160"/>
      <c r="DG61" s="201">
        <f t="shared" si="1"/>
        <v>18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0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14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17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31</v>
      </c>
      <c r="EN61" s="201"/>
      <c r="EO61" s="201"/>
      <c r="EP61" s="201"/>
      <c r="EQ61" s="201"/>
      <c r="ER61" s="201"/>
      <c r="ES61" s="201"/>
      <c r="ET61" s="201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>
        <f>1</f>
        <v>1</v>
      </c>
      <c r="BD62" s="160"/>
      <c r="BE62" s="160"/>
      <c r="BF62" s="160"/>
      <c r="BG62" s="160"/>
      <c r="BH62" s="160"/>
      <c r="BI62" s="160"/>
      <c r="BJ62" s="160"/>
      <c r="BK62" s="160">
        <f>2+1+1+1</f>
        <v>5</v>
      </c>
      <c r="BL62" s="160"/>
      <c r="BM62" s="160"/>
      <c r="BN62" s="160"/>
      <c r="BO62" s="160"/>
      <c r="BP62" s="160"/>
      <c r="BQ62" s="160"/>
      <c r="BR62" s="160"/>
      <c r="BS62" s="160">
        <f>2+2+1+2</f>
        <v>7</v>
      </c>
      <c r="BT62" s="160"/>
      <c r="BU62" s="160"/>
      <c r="BV62" s="160"/>
      <c r="BW62" s="160"/>
      <c r="BX62" s="160"/>
      <c r="BY62" s="160"/>
      <c r="BZ62" s="160"/>
      <c r="CA62" s="201">
        <f t="shared" si="0"/>
        <v>13</v>
      </c>
      <c r="CB62" s="201"/>
      <c r="CC62" s="201"/>
      <c r="CD62" s="201"/>
      <c r="CE62" s="201"/>
      <c r="CF62" s="201"/>
      <c r="CG62" s="201"/>
      <c r="CH62" s="201"/>
      <c r="CI62" s="160">
        <v>0</v>
      </c>
      <c r="CJ62" s="160"/>
      <c r="CK62" s="160"/>
      <c r="CL62" s="160"/>
      <c r="CM62" s="160"/>
      <c r="CN62" s="160"/>
      <c r="CO62" s="160"/>
      <c r="CP62" s="160"/>
      <c r="CQ62" s="160">
        <f>1</f>
        <v>1</v>
      </c>
      <c r="CR62" s="160"/>
      <c r="CS62" s="160"/>
      <c r="CT62" s="160"/>
      <c r="CU62" s="160"/>
      <c r="CV62" s="160"/>
      <c r="CW62" s="160"/>
      <c r="CX62" s="160"/>
      <c r="CY62" s="160">
        <f>1+3+3+5+3</f>
        <v>15</v>
      </c>
      <c r="CZ62" s="160"/>
      <c r="DA62" s="160"/>
      <c r="DB62" s="160"/>
      <c r="DC62" s="160"/>
      <c r="DD62" s="160"/>
      <c r="DE62" s="160"/>
      <c r="DF62" s="160"/>
      <c r="DG62" s="201">
        <f t="shared" si="1"/>
        <v>16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1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6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22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29</v>
      </c>
      <c r="EN62" s="201"/>
      <c r="EO62" s="201"/>
      <c r="EP62" s="201"/>
      <c r="EQ62" s="201"/>
      <c r="ER62" s="201"/>
      <c r="ES62" s="201"/>
      <c r="ET62" s="201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8" t="s">
        <v>343</v>
      </c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9">
        <f>2+1+1</f>
        <v>4</v>
      </c>
      <c r="BD63" s="219"/>
      <c r="BE63" s="219"/>
      <c r="BF63" s="219"/>
      <c r="BG63" s="219"/>
      <c r="BH63" s="219"/>
      <c r="BI63" s="219"/>
      <c r="BJ63" s="219"/>
      <c r="BK63" s="219">
        <f>2+3+6+4+4+2+9</f>
        <v>30</v>
      </c>
      <c r="BL63" s="219"/>
      <c r="BM63" s="219"/>
      <c r="BN63" s="219"/>
      <c r="BO63" s="219"/>
      <c r="BP63" s="219"/>
      <c r="BQ63" s="219"/>
      <c r="BR63" s="219"/>
      <c r="BS63" s="219">
        <f>3+6+5+1+2+5</f>
        <v>22</v>
      </c>
      <c r="BT63" s="219"/>
      <c r="BU63" s="219"/>
      <c r="BV63" s="219"/>
      <c r="BW63" s="219"/>
      <c r="BX63" s="219"/>
      <c r="BY63" s="219"/>
      <c r="BZ63" s="219"/>
      <c r="CA63" s="220">
        <f t="shared" si="0"/>
        <v>56</v>
      </c>
      <c r="CB63" s="220"/>
      <c r="CC63" s="220"/>
      <c r="CD63" s="220"/>
      <c r="CE63" s="220"/>
      <c r="CF63" s="220"/>
      <c r="CG63" s="220"/>
      <c r="CH63" s="220"/>
      <c r="CI63" s="219">
        <f>1+2+3+1</f>
        <v>7</v>
      </c>
      <c r="CJ63" s="219"/>
      <c r="CK63" s="219"/>
      <c r="CL63" s="219"/>
      <c r="CM63" s="219"/>
      <c r="CN63" s="219"/>
      <c r="CO63" s="219"/>
      <c r="CP63" s="219"/>
      <c r="CQ63" s="219">
        <f>3+3+10+5+9+5+11</f>
        <v>46</v>
      </c>
      <c r="CR63" s="219"/>
      <c r="CS63" s="219"/>
      <c r="CT63" s="219"/>
      <c r="CU63" s="219"/>
      <c r="CV63" s="219"/>
      <c r="CW63" s="219"/>
      <c r="CX63" s="219"/>
      <c r="CY63" s="219">
        <f>11+8+16+9+5+2+8</f>
        <v>59</v>
      </c>
      <c r="CZ63" s="219"/>
      <c r="DA63" s="219"/>
      <c r="DB63" s="219"/>
      <c r="DC63" s="219"/>
      <c r="DD63" s="219"/>
      <c r="DE63" s="219"/>
      <c r="DF63" s="219"/>
      <c r="DG63" s="220">
        <f t="shared" si="1"/>
        <v>112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11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76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81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168</v>
      </c>
      <c r="EN63" s="220"/>
      <c r="EO63" s="220"/>
      <c r="EP63" s="220"/>
      <c r="EQ63" s="220"/>
      <c r="ER63" s="220"/>
      <c r="ES63" s="220"/>
      <c r="ET63" s="220"/>
      <c r="EU63" s="219">
        <v>0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>
        <f>1</f>
        <v>1</v>
      </c>
      <c r="BD64" s="160"/>
      <c r="BE64" s="160"/>
      <c r="BF64" s="160"/>
      <c r="BG64" s="160"/>
      <c r="BH64" s="160"/>
      <c r="BI64" s="160"/>
      <c r="BJ64" s="160"/>
      <c r="BK64" s="160">
        <f>2+1+2</f>
        <v>5</v>
      </c>
      <c r="BL64" s="160"/>
      <c r="BM64" s="160"/>
      <c r="BN64" s="160"/>
      <c r="BO64" s="160"/>
      <c r="BP64" s="160"/>
      <c r="BQ64" s="160"/>
      <c r="BR64" s="160"/>
      <c r="BS64" s="160">
        <f>1+1</f>
        <v>2</v>
      </c>
      <c r="BT64" s="160"/>
      <c r="BU64" s="160"/>
      <c r="BV64" s="160"/>
      <c r="BW64" s="160"/>
      <c r="BX64" s="160"/>
      <c r="BY64" s="160"/>
      <c r="BZ64" s="160"/>
      <c r="CA64" s="201">
        <f t="shared" si="0"/>
        <v>8</v>
      </c>
      <c r="CB64" s="201"/>
      <c r="CC64" s="201"/>
      <c r="CD64" s="201"/>
      <c r="CE64" s="201"/>
      <c r="CF64" s="201"/>
      <c r="CG64" s="201"/>
      <c r="CH64" s="201"/>
      <c r="CI64" s="160">
        <v>0</v>
      </c>
      <c r="CJ64" s="160"/>
      <c r="CK64" s="160"/>
      <c r="CL64" s="160"/>
      <c r="CM64" s="160"/>
      <c r="CN64" s="160"/>
      <c r="CO64" s="160"/>
      <c r="CP64" s="160"/>
      <c r="CQ64" s="160">
        <f>1+1+2</f>
        <v>4</v>
      </c>
      <c r="CR64" s="160"/>
      <c r="CS64" s="160"/>
      <c r="CT64" s="160"/>
      <c r="CU64" s="160"/>
      <c r="CV64" s="160"/>
      <c r="CW64" s="160"/>
      <c r="CX64" s="160"/>
      <c r="CY64" s="160">
        <f>1+1</f>
        <v>2</v>
      </c>
      <c r="CZ64" s="160"/>
      <c r="DA64" s="160"/>
      <c r="DB64" s="160"/>
      <c r="DC64" s="160"/>
      <c r="DD64" s="160"/>
      <c r="DE64" s="160"/>
      <c r="DF64" s="160"/>
      <c r="DG64" s="201">
        <f t="shared" si="1"/>
        <v>6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1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9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4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14</v>
      </c>
      <c r="EN64" s="201"/>
      <c r="EO64" s="201"/>
      <c r="EP64" s="201"/>
      <c r="EQ64" s="201"/>
      <c r="ER64" s="201"/>
      <c r="ES64" s="201"/>
      <c r="ET64" s="201"/>
      <c r="EU64" s="160">
        <v>0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>
        <v>0</v>
      </c>
      <c r="BD65" s="160"/>
      <c r="BE65" s="160"/>
      <c r="BF65" s="160"/>
      <c r="BG65" s="160"/>
      <c r="BH65" s="160"/>
      <c r="BI65" s="160"/>
      <c r="BJ65" s="160"/>
      <c r="BK65" s="160">
        <f>1+1+2+3+2+2</f>
        <v>11</v>
      </c>
      <c r="BL65" s="160"/>
      <c r="BM65" s="160"/>
      <c r="BN65" s="160"/>
      <c r="BO65" s="160"/>
      <c r="BP65" s="160"/>
      <c r="BQ65" s="160"/>
      <c r="BR65" s="160"/>
      <c r="BS65" s="160">
        <f>1+3+2+3</f>
        <v>9</v>
      </c>
      <c r="BT65" s="160"/>
      <c r="BU65" s="160"/>
      <c r="BV65" s="160"/>
      <c r="BW65" s="160"/>
      <c r="BX65" s="160"/>
      <c r="BY65" s="160"/>
      <c r="BZ65" s="160"/>
      <c r="CA65" s="201">
        <f t="shared" si="0"/>
        <v>20</v>
      </c>
      <c r="CB65" s="201"/>
      <c r="CC65" s="201"/>
      <c r="CD65" s="201"/>
      <c r="CE65" s="201"/>
      <c r="CF65" s="201"/>
      <c r="CG65" s="201"/>
      <c r="CH65" s="201"/>
      <c r="CI65" s="160">
        <f>1+1+1+1</f>
        <v>4</v>
      </c>
      <c r="CJ65" s="160"/>
      <c r="CK65" s="160"/>
      <c r="CL65" s="160"/>
      <c r="CM65" s="160"/>
      <c r="CN65" s="160"/>
      <c r="CO65" s="160"/>
      <c r="CP65" s="160"/>
      <c r="CQ65" s="160">
        <f>1+2+7+2+7+1+6</f>
        <v>26</v>
      </c>
      <c r="CR65" s="160"/>
      <c r="CS65" s="160"/>
      <c r="CT65" s="160"/>
      <c r="CU65" s="160"/>
      <c r="CV65" s="160"/>
      <c r="CW65" s="160"/>
      <c r="CX65" s="160"/>
      <c r="CY65" s="160">
        <f>4+3+5+5+1+2+2</f>
        <v>22</v>
      </c>
      <c r="CZ65" s="160"/>
      <c r="DA65" s="160"/>
      <c r="DB65" s="160"/>
      <c r="DC65" s="160"/>
      <c r="DD65" s="160"/>
      <c r="DE65" s="160"/>
      <c r="DF65" s="160"/>
      <c r="DG65" s="201">
        <f t="shared" si="1"/>
        <v>52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4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37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31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72</v>
      </c>
      <c r="EN65" s="201"/>
      <c r="EO65" s="201"/>
      <c r="EP65" s="201"/>
      <c r="EQ65" s="201"/>
      <c r="ER65" s="201"/>
      <c r="ES65" s="201"/>
      <c r="ET65" s="201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>
        <f>1</f>
        <v>1</v>
      </c>
      <c r="BD66" s="160"/>
      <c r="BE66" s="160"/>
      <c r="BF66" s="160"/>
      <c r="BG66" s="160"/>
      <c r="BH66" s="160"/>
      <c r="BI66" s="160"/>
      <c r="BJ66" s="160"/>
      <c r="BK66" s="160">
        <v>0</v>
      </c>
      <c r="BL66" s="160"/>
      <c r="BM66" s="160"/>
      <c r="BN66" s="160"/>
      <c r="BO66" s="160"/>
      <c r="BP66" s="160"/>
      <c r="BQ66" s="160"/>
      <c r="BR66" s="160"/>
      <c r="BS66" s="160">
        <v>0</v>
      </c>
      <c r="BT66" s="160"/>
      <c r="BU66" s="160"/>
      <c r="BV66" s="160"/>
      <c r="BW66" s="160"/>
      <c r="BX66" s="160"/>
      <c r="BY66" s="160"/>
      <c r="BZ66" s="160"/>
      <c r="CA66" s="201">
        <f t="shared" si="0"/>
        <v>1</v>
      </c>
      <c r="CB66" s="201"/>
      <c r="CC66" s="201"/>
      <c r="CD66" s="201"/>
      <c r="CE66" s="201"/>
      <c r="CF66" s="201"/>
      <c r="CG66" s="201"/>
      <c r="CH66" s="201"/>
      <c r="CI66" s="160">
        <f>1</f>
        <v>1</v>
      </c>
      <c r="CJ66" s="160"/>
      <c r="CK66" s="160"/>
      <c r="CL66" s="160"/>
      <c r="CM66" s="160"/>
      <c r="CN66" s="160"/>
      <c r="CO66" s="160"/>
      <c r="CP66" s="160"/>
      <c r="CQ66" s="160">
        <v>0</v>
      </c>
      <c r="CR66" s="160"/>
      <c r="CS66" s="160"/>
      <c r="CT66" s="160"/>
      <c r="CU66" s="160"/>
      <c r="CV66" s="160"/>
      <c r="CW66" s="160"/>
      <c r="CX66" s="160"/>
      <c r="CY66" s="160">
        <v>0</v>
      </c>
      <c r="CZ66" s="160"/>
      <c r="DA66" s="160"/>
      <c r="DB66" s="160"/>
      <c r="DC66" s="160"/>
      <c r="DD66" s="160"/>
      <c r="DE66" s="160"/>
      <c r="DF66" s="160"/>
      <c r="DG66" s="201">
        <f t="shared" si="1"/>
        <v>1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2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0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2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0</v>
      </c>
      <c r="CB67" s="201"/>
      <c r="CC67" s="201"/>
      <c r="CD67" s="201"/>
      <c r="CE67" s="201"/>
      <c r="CF67" s="201"/>
      <c r="CG67" s="201"/>
      <c r="CH67" s="201"/>
      <c r="CI67" s="160"/>
      <c r="CJ67" s="160"/>
      <c r="CK67" s="160"/>
      <c r="CL67" s="160"/>
      <c r="CM67" s="160"/>
      <c r="CN67" s="160"/>
      <c r="CO67" s="160"/>
      <c r="CP67" s="160"/>
      <c r="CQ67" s="160">
        <v>0</v>
      </c>
      <c r="CR67" s="160"/>
      <c r="CS67" s="160"/>
      <c r="CT67" s="160"/>
      <c r="CU67" s="160"/>
      <c r="CV67" s="160"/>
      <c r="CW67" s="160"/>
      <c r="CX67" s="160"/>
      <c r="CY67" s="160">
        <v>0</v>
      </c>
      <c r="CZ67" s="160"/>
      <c r="DA67" s="160"/>
      <c r="DB67" s="160"/>
      <c r="DC67" s="160"/>
      <c r="DD67" s="160"/>
      <c r="DE67" s="160"/>
      <c r="DF67" s="160"/>
      <c r="DG67" s="201">
        <f t="shared" si="1"/>
        <v>0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0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0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0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0</v>
      </c>
      <c r="EN67" s="201"/>
      <c r="EO67" s="201"/>
      <c r="EP67" s="201"/>
      <c r="EQ67" s="201"/>
      <c r="ER67" s="201"/>
      <c r="ES67" s="201"/>
      <c r="ET67" s="201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8" t="s">
        <v>348</v>
      </c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9">
        <v>0</v>
      </c>
      <c r="BD68" s="219"/>
      <c r="BE68" s="219"/>
      <c r="BF68" s="219"/>
      <c r="BG68" s="219"/>
      <c r="BH68" s="219"/>
      <c r="BI68" s="219"/>
      <c r="BJ68" s="219"/>
      <c r="BK68" s="219">
        <f>1+3</f>
        <v>4</v>
      </c>
      <c r="BL68" s="219"/>
      <c r="BM68" s="219"/>
      <c r="BN68" s="219"/>
      <c r="BO68" s="219"/>
      <c r="BP68" s="219"/>
      <c r="BQ68" s="219"/>
      <c r="BR68" s="219"/>
      <c r="BS68" s="219">
        <f>1+4+4+2+2+1</f>
        <v>14</v>
      </c>
      <c r="BT68" s="219"/>
      <c r="BU68" s="219"/>
      <c r="BV68" s="219"/>
      <c r="BW68" s="219"/>
      <c r="BX68" s="219"/>
      <c r="BY68" s="219"/>
      <c r="BZ68" s="219"/>
      <c r="CA68" s="220">
        <f t="shared" si="0"/>
        <v>18</v>
      </c>
      <c r="CB68" s="220"/>
      <c r="CC68" s="220"/>
      <c r="CD68" s="220"/>
      <c r="CE68" s="220"/>
      <c r="CF68" s="220"/>
      <c r="CG68" s="220"/>
      <c r="CH68" s="220"/>
      <c r="CI68" s="219">
        <f>1+1+2+2+1+3</f>
        <v>10</v>
      </c>
      <c r="CJ68" s="219"/>
      <c r="CK68" s="219"/>
      <c r="CL68" s="219"/>
      <c r="CM68" s="219"/>
      <c r="CN68" s="219"/>
      <c r="CO68" s="219"/>
      <c r="CP68" s="219"/>
      <c r="CQ68" s="219">
        <f>3+5+21+23+31+20</f>
        <v>103</v>
      </c>
      <c r="CR68" s="219"/>
      <c r="CS68" s="219"/>
      <c r="CT68" s="219"/>
      <c r="CU68" s="219"/>
      <c r="CV68" s="219"/>
      <c r="CW68" s="219"/>
      <c r="CX68" s="219"/>
      <c r="CY68" s="219">
        <f>4+6+16+13+15+2+27</f>
        <v>83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196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10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107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97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214</v>
      </c>
      <c r="EN68" s="220"/>
      <c r="EO68" s="220"/>
      <c r="EP68" s="220"/>
      <c r="EQ68" s="220"/>
      <c r="ER68" s="220"/>
      <c r="ES68" s="220"/>
      <c r="ET68" s="220"/>
      <c r="EU68" s="219">
        <f>1+2</f>
        <v>3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>
        <f>2+2+1</f>
        <v>5</v>
      </c>
      <c r="BT69" s="160"/>
      <c r="BU69" s="160"/>
      <c r="BV69" s="160"/>
      <c r="BW69" s="160"/>
      <c r="BX69" s="160"/>
      <c r="BY69" s="160"/>
      <c r="BZ69" s="160"/>
      <c r="CA69" s="201">
        <f t="shared" si="0"/>
        <v>5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0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5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5</v>
      </c>
      <c r="EN69" s="201"/>
      <c r="EO69" s="201"/>
      <c r="EP69" s="201"/>
      <c r="EQ69" s="201"/>
      <c r="ER69" s="201"/>
      <c r="ES69" s="201"/>
      <c r="ET69" s="201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>
        <v>0</v>
      </c>
      <c r="CJ70" s="160"/>
      <c r="CK70" s="160"/>
      <c r="CL70" s="160"/>
      <c r="CM70" s="160"/>
      <c r="CN70" s="160"/>
      <c r="CO70" s="160"/>
      <c r="CP70" s="160"/>
      <c r="CQ70" s="160">
        <f>1+1+16+14+18+14</f>
        <v>64</v>
      </c>
      <c r="CR70" s="160"/>
      <c r="CS70" s="160"/>
      <c r="CT70" s="160"/>
      <c r="CU70" s="160"/>
      <c r="CV70" s="160"/>
      <c r="CW70" s="160"/>
      <c r="CX70" s="160"/>
      <c r="CY70" s="160">
        <f>7+8+6+2+15</f>
        <v>38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102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64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38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102</v>
      </c>
      <c r="EN70" s="201"/>
      <c r="EO70" s="201"/>
      <c r="EP70" s="201"/>
      <c r="EQ70" s="201"/>
      <c r="ER70" s="201"/>
      <c r="ES70" s="201"/>
      <c r="ET70" s="201"/>
      <c r="EU70" s="160">
        <f>1+2</f>
        <v>3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/>
      <c r="CJ71" s="160"/>
      <c r="CK71" s="160"/>
      <c r="CL71" s="160"/>
      <c r="CM71" s="160"/>
      <c r="CN71" s="160"/>
      <c r="CO71" s="160"/>
      <c r="CP71" s="160"/>
      <c r="CQ71" s="160">
        <f>1</f>
        <v>1</v>
      </c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201">
        <f>CI71+CQ71+CY71</f>
        <v>1</v>
      </c>
      <c r="DH71" s="201"/>
      <c r="DI71" s="201"/>
      <c r="DJ71" s="201"/>
      <c r="DK71" s="201"/>
      <c r="DL71" s="201"/>
      <c r="DM71" s="201"/>
      <c r="DN71" s="201"/>
      <c r="DO71" s="160">
        <f>BC71+CI71</f>
        <v>0</v>
      </c>
      <c r="DP71" s="160"/>
      <c r="DQ71" s="160"/>
      <c r="DR71" s="160"/>
      <c r="DS71" s="160"/>
      <c r="DT71" s="160"/>
      <c r="DU71" s="160"/>
      <c r="DV71" s="160"/>
      <c r="DW71" s="160">
        <f>BK71+CQ71</f>
        <v>1</v>
      </c>
      <c r="DX71" s="160"/>
      <c r="DY71" s="160"/>
      <c r="DZ71" s="160"/>
      <c r="EA71" s="160"/>
      <c r="EB71" s="160"/>
      <c r="EC71" s="160"/>
      <c r="ED71" s="160"/>
      <c r="EE71" s="160">
        <f>BS71+CY71</f>
        <v>0</v>
      </c>
      <c r="EF71" s="160"/>
      <c r="EG71" s="160"/>
      <c r="EH71" s="160"/>
      <c r="EI71" s="160"/>
      <c r="EJ71" s="160"/>
      <c r="EK71" s="160"/>
      <c r="EL71" s="160"/>
      <c r="EM71" s="201">
        <f>CA71+DG71</f>
        <v>1</v>
      </c>
      <c r="EN71" s="201"/>
      <c r="EO71" s="201"/>
      <c r="EP71" s="201"/>
      <c r="EQ71" s="201"/>
      <c r="ER71" s="201"/>
      <c r="ES71" s="201"/>
      <c r="ET71" s="201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9">
        <f>2</f>
        <v>2</v>
      </c>
      <c r="BD72" s="219"/>
      <c r="BE72" s="219"/>
      <c r="BF72" s="219"/>
      <c r="BG72" s="219"/>
      <c r="BH72" s="219"/>
      <c r="BI72" s="219"/>
      <c r="BJ72" s="219"/>
      <c r="BK72" s="219">
        <f>3+3+1+3+4+2</f>
        <v>16</v>
      </c>
      <c r="BL72" s="219"/>
      <c r="BM72" s="219"/>
      <c r="BN72" s="219"/>
      <c r="BO72" s="219"/>
      <c r="BP72" s="219"/>
      <c r="BQ72" s="219"/>
      <c r="BR72" s="219"/>
      <c r="BS72" s="219">
        <f>1+3+1+1+2+3</f>
        <v>11</v>
      </c>
      <c r="BT72" s="219"/>
      <c r="BU72" s="219"/>
      <c r="BV72" s="219"/>
      <c r="BW72" s="219"/>
      <c r="BX72" s="219"/>
      <c r="BY72" s="219"/>
      <c r="BZ72" s="219"/>
      <c r="CA72" s="220">
        <f>BC72+BK72+BS72</f>
        <v>29</v>
      </c>
      <c r="CB72" s="220"/>
      <c r="CC72" s="220"/>
      <c r="CD72" s="220"/>
      <c r="CE72" s="220"/>
      <c r="CF72" s="220"/>
      <c r="CG72" s="220"/>
      <c r="CH72" s="220"/>
      <c r="CI72" s="219">
        <f>1+1</f>
        <v>2</v>
      </c>
      <c r="CJ72" s="219"/>
      <c r="CK72" s="219"/>
      <c r="CL72" s="219"/>
      <c r="CM72" s="219"/>
      <c r="CN72" s="219"/>
      <c r="CO72" s="219"/>
      <c r="CP72" s="219"/>
      <c r="CQ72" s="219">
        <f>1+1+5+2+1</f>
        <v>10</v>
      </c>
      <c r="CR72" s="219"/>
      <c r="CS72" s="219"/>
      <c r="CT72" s="219"/>
      <c r="CU72" s="219"/>
      <c r="CV72" s="219"/>
      <c r="CW72" s="219"/>
      <c r="CX72" s="219"/>
      <c r="CY72" s="219">
        <f>2+7+1+10+20</f>
        <v>40</v>
      </c>
      <c r="CZ72" s="219"/>
      <c r="DA72" s="219"/>
      <c r="DB72" s="219"/>
      <c r="DC72" s="219"/>
      <c r="DD72" s="219"/>
      <c r="DE72" s="219"/>
      <c r="DF72" s="219"/>
      <c r="DG72" s="220">
        <f>CI72+CQ72+CY72</f>
        <v>52</v>
      </c>
      <c r="DH72" s="220"/>
      <c r="DI72" s="220"/>
      <c r="DJ72" s="220"/>
      <c r="DK72" s="220"/>
      <c r="DL72" s="220"/>
      <c r="DM72" s="220"/>
      <c r="DN72" s="220"/>
      <c r="DO72" s="219">
        <f>BC72+CI72</f>
        <v>4</v>
      </c>
      <c r="DP72" s="219"/>
      <c r="DQ72" s="219"/>
      <c r="DR72" s="219"/>
      <c r="DS72" s="219"/>
      <c r="DT72" s="219"/>
      <c r="DU72" s="219"/>
      <c r="DV72" s="219"/>
      <c r="DW72" s="219">
        <f>BK72+CQ72</f>
        <v>26</v>
      </c>
      <c r="DX72" s="219"/>
      <c r="DY72" s="219"/>
      <c r="DZ72" s="219"/>
      <c r="EA72" s="219"/>
      <c r="EB72" s="219"/>
      <c r="EC72" s="219"/>
      <c r="ED72" s="219"/>
      <c r="EE72" s="219">
        <f>BS72+CY72</f>
        <v>51</v>
      </c>
      <c r="EF72" s="219"/>
      <c r="EG72" s="219"/>
      <c r="EH72" s="219"/>
      <c r="EI72" s="219"/>
      <c r="EJ72" s="219"/>
      <c r="EK72" s="219"/>
      <c r="EL72" s="219"/>
      <c r="EM72" s="220">
        <f>CA72+DG72</f>
        <v>81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31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315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395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741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42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606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1061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1709</v>
      </c>
      <c r="DH73" s="201"/>
      <c r="DI73" s="201"/>
      <c r="DJ73" s="201"/>
      <c r="DK73" s="201"/>
      <c r="DL73" s="201"/>
      <c r="DM73" s="201"/>
      <c r="DN73" s="201"/>
      <c r="DO73" s="160">
        <f>BC73+CI73</f>
        <v>73</v>
      </c>
      <c r="DP73" s="160"/>
      <c r="DQ73" s="160"/>
      <c r="DR73" s="160"/>
      <c r="DS73" s="160"/>
      <c r="DT73" s="160"/>
      <c r="DU73" s="160"/>
      <c r="DV73" s="160"/>
      <c r="DW73" s="160">
        <f>BK73+CQ73</f>
        <v>921</v>
      </c>
      <c r="DX73" s="160"/>
      <c r="DY73" s="160"/>
      <c r="DZ73" s="160"/>
      <c r="EA73" s="160"/>
      <c r="EB73" s="160"/>
      <c r="EC73" s="160"/>
      <c r="ED73" s="160"/>
      <c r="EE73" s="160">
        <f>BS73+CY73</f>
        <v>1456</v>
      </c>
      <c r="EF73" s="160"/>
      <c r="EG73" s="160"/>
      <c r="EH73" s="160"/>
      <c r="EI73" s="160"/>
      <c r="EJ73" s="160"/>
      <c r="EK73" s="160"/>
      <c r="EL73" s="160"/>
      <c r="EM73" s="201">
        <f>CA73+DG73</f>
        <v>2450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24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EM40:ET40"/>
    <mergeCell ref="EU40:FG40"/>
    <mergeCell ref="B41:AJ41"/>
    <mergeCell ref="AK41:AQ41"/>
    <mergeCell ref="AR41:BB41"/>
    <mergeCell ref="BC41:BJ41"/>
    <mergeCell ref="CQ40:CX40"/>
    <mergeCell ref="CY40:DF40"/>
    <mergeCell ref="DG40:DN40"/>
    <mergeCell ref="DO40:DV40"/>
    <mergeCell ref="DW40:ED40"/>
    <mergeCell ref="EE40:EL40"/>
    <mergeCell ref="EM39:ET39"/>
    <mergeCell ref="EU39:FG39"/>
    <mergeCell ref="B40:AJ40"/>
    <mergeCell ref="AK40:AQ40"/>
    <mergeCell ref="AR40:BB40"/>
    <mergeCell ref="BC40:BJ40"/>
    <mergeCell ref="BK40:BR40"/>
    <mergeCell ref="BS40:BZ40"/>
    <mergeCell ref="CA40:CH40"/>
    <mergeCell ref="CI40:CP40"/>
    <mergeCell ref="CQ39:CX39"/>
    <mergeCell ref="CY39:DF39"/>
    <mergeCell ref="DG39:DN39"/>
    <mergeCell ref="DO39:DV39"/>
    <mergeCell ref="CA39:CH39"/>
    <mergeCell ref="CI39:CP39"/>
    <mergeCell ref="DW39:ED39"/>
    <mergeCell ref="EE39:EL39"/>
    <mergeCell ref="EM38:ET38"/>
    <mergeCell ref="EU38:FG38"/>
    <mergeCell ref="B39:AJ39"/>
    <mergeCell ref="AK39:AQ39"/>
    <mergeCell ref="AR39:BB39"/>
    <mergeCell ref="BC39:BJ39"/>
    <mergeCell ref="BK39:BR39"/>
    <mergeCell ref="BS39:BZ39"/>
    <mergeCell ref="CQ38:CX38"/>
    <mergeCell ref="CY38:DF38"/>
    <mergeCell ref="DG38:DN38"/>
    <mergeCell ref="DO38:DV38"/>
    <mergeCell ref="DW38:ED38"/>
    <mergeCell ref="EE38:EL38"/>
    <mergeCell ref="EM37:ET37"/>
    <mergeCell ref="EU37:FG37"/>
    <mergeCell ref="B38:AJ38"/>
    <mergeCell ref="AK38:AQ38"/>
    <mergeCell ref="AR38:BB38"/>
    <mergeCell ref="BC38:BJ38"/>
    <mergeCell ref="BK38:BR38"/>
    <mergeCell ref="BS38:BZ38"/>
    <mergeCell ref="CA38:CH38"/>
    <mergeCell ref="CI38:CP38"/>
    <mergeCell ref="DO37:DV37"/>
    <mergeCell ref="DW37:ED37"/>
    <mergeCell ref="EE37:EL37"/>
    <mergeCell ref="AR3:BB4"/>
    <mergeCell ref="BC3:CH3"/>
    <mergeCell ref="AR7:BB7"/>
    <mergeCell ref="BC7:BJ7"/>
    <mergeCell ref="BK7:BR7"/>
    <mergeCell ref="CY37:DF37"/>
    <mergeCell ref="AR8:BB8"/>
    <mergeCell ref="CI33:CP33"/>
    <mergeCell ref="AK11:AQ11"/>
    <mergeCell ref="AR9:BB9"/>
    <mergeCell ref="BC9:BJ9"/>
    <mergeCell ref="BK9:BR9"/>
    <mergeCell ref="BC10:BJ10"/>
    <mergeCell ref="BK10:BR10"/>
    <mergeCell ref="AK9:AQ9"/>
    <mergeCell ref="AK10:AQ10"/>
    <mergeCell ref="AR10:BB11"/>
    <mergeCell ref="DG37:DN37"/>
    <mergeCell ref="CQ37:CX37"/>
    <mergeCell ref="AR26:BB27"/>
    <mergeCell ref="AR28:BB29"/>
    <mergeCell ref="AR30:BB31"/>
    <mergeCell ref="BK36:BR36"/>
    <mergeCell ref="CI36:CP36"/>
    <mergeCell ref="CQ36:CX36"/>
    <mergeCell ref="CI34:CP34"/>
    <mergeCell ref="CQ34:CX34"/>
    <mergeCell ref="BS8:BZ8"/>
    <mergeCell ref="EU36:FG36"/>
    <mergeCell ref="B37:AJ37"/>
    <mergeCell ref="AK37:AQ37"/>
    <mergeCell ref="AR37:BB37"/>
    <mergeCell ref="BC37:BJ37"/>
    <mergeCell ref="BK37:BR37"/>
    <mergeCell ref="BS37:BZ37"/>
    <mergeCell ref="CA37:CH37"/>
    <mergeCell ref="CI37:CP37"/>
    <mergeCell ref="DW36:ED36"/>
    <mergeCell ref="BS7:BZ7"/>
    <mergeCell ref="EE36:EL36"/>
    <mergeCell ref="EM36:ET36"/>
    <mergeCell ref="CA8:CH8"/>
    <mergeCell ref="CA10:CH10"/>
    <mergeCell ref="CI10:CP10"/>
    <mergeCell ref="CQ10:CX10"/>
    <mergeCell ref="BS36:BZ36"/>
    <mergeCell ref="CA36:CH36"/>
    <mergeCell ref="EE35:EL35"/>
    <mergeCell ref="EM35:ET35"/>
    <mergeCell ref="EU35:FG35"/>
    <mergeCell ref="B36:AJ36"/>
    <mergeCell ref="AK36:AQ36"/>
    <mergeCell ref="AR36:BB36"/>
    <mergeCell ref="BC36:BJ36"/>
    <mergeCell ref="CY36:DF36"/>
    <mergeCell ref="DG36:DN36"/>
    <mergeCell ref="DO36:DV36"/>
    <mergeCell ref="CI35:CP35"/>
    <mergeCell ref="CQ35:CX35"/>
    <mergeCell ref="CY35:DF35"/>
    <mergeCell ref="DG35:DN35"/>
    <mergeCell ref="DO35:DV35"/>
    <mergeCell ref="DW35:ED35"/>
    <mergeCell ref="EM34:ET34"/>
    <mergeCell ref="DO33:DV33"/>
    <mergeCell ref="EU34:FG34"/>
    <mergeCell ref="B35:AJ35"/>
    <mergeCell ref="AK35:AQ35"/>
    <mergeCell ref="AR35:BB35"/>
    <mergeCell ref="BC35:BJ35"/>
    <mergeCell ref="BK35:BR35"/>
    <mergeCell ref="BS35:BZ35"/>
    <mergeCell ref="CA35:CH35"/>
    <mergeCell ref="CA34:CH34"/>
    <mergeCell ref="DW33:ED33"/>
    <mergeCell ref="CY34:DF34"/>
    <mergeCell ref="DG34:DN34"/>
    <mergeCell ref="DO34:DV34"/>
    <mergeCell ref="EU33:FG33"/>
    <mergeCell ref="EE33:EL33"/>
    <mergeCell ref="EM33:ET33"/>
    <mergeCell ref="DW34:ED34"/>
    <mergeCell ref="EE34:EL34"/>
    <mergeCell ref="B34:AJ34"/>
    <mergeCell ref="AK34:AQ34"/>
    <mergeCell ref="AR34:BB34"/>
    <mergeCell ref="BC34:BJ34"/>
    <mergeCell ref="BK34:BR34"/>
    <mergeCell ref="BS34:BZ34"/>
    <mergeCell ref="CQ33:CX33"/>
    <mergeCell ref="CY33:DF33"/>
    <mergeCell ref="DG33:DN33"/>
    <mergeCell ref="EE32:EL32"/>
    <mergeCell ref="DG32:DN32"/>
    <mergeCell ref="DO32:DV32"/>
    <mergeCell ref="DW32:ED32"/>
    <mergeCell ref="CQ32:CX32"/>
    <mergeCell ref="EM32:ET32"/>
    <mergeCell ref="EU32:FG32"/>
    <mergeCell ref="B33:AJ33"/>
    <mergeCell ref="AK33:AQ33"/>
    <mergeCell ref="BC33:BJ33"/>
    <mergeCell ref="AR32:BB33"/>
    <mergeCell ref="BK33:BR33"/>
    <mergeCell ref="BS33:BZ33"/>
    <mergeCell ref="CA33:CH33"/>
    <mergeCell ref="CY32:DF32"/>
    <mergeCell ref="EE31:EL31"/>
    <mergeCell ref="EM31:ET31"/>
    <mergeCell ref="EU31:FG31"/>
    <mergeCell ref="B32:AJ32"/>
    <mergeCell ref="AK32:AQ32"/>
    <mergeCell ref="BC32:BJ32"/>
    <mergeCell ref="BK32:BR32"/>
    <mergeCell ref="BS32:BZ32"/>
    <mergeCell ref="CA32:CH32"/>
    <mergeCell ref="CI32:CP32"/>
    <mergeCell ref="CI31:CP31"/>
    <mergeCell ref="CQ31:CX31"/>
    <mergeCell ref="CY31:DF31"/>
    <mergeCell ref="DG31:DN31"/>
    <mergeCell ref="DO31:DV31"/>
    <mergeCell ref="DW31:ED31"/>
    <mergeCell ref="B31:AJ31"/>
    <mergeCell ref="AK31:AQ31"/>
    <mergeCell ref="BC31:BJ31"/>
    <mergeCell ref="BK31:BR31"/>
    <mergeCell ref="BS31:BZ31"/>
    <mergeCell ref="CA31:CH31"/>
    <mergeCell ref="DG30:DN30"/>
    <mergeCell ref="DO30:DV30"/>
    <mergeCell ref="DW30:ED30"/>
    <mergeCell ref="EE30:EL30"/>
    <mergeCell ref="EM30:ET30"/>
    <mergeCell ref="EU30:FG30"/>
    <mergeCell ref="EU29:FG29"/>
    <mergeCell ref="B30:AJ30"/>
    <mergeCell ref="AK30:AQ30"/>
    <mergeCell ref="BC30:BJ30"/>
    <mergeCell ref="BK30:BR30"/>
    <mergeCell ref="BS30:BZ30"/>
    <mergeCell ref="CA30:CH30"/>
    <mergeCell ref="CI30:CP30"/>
    <mergeCell ref="CQ30:CX30"/>
    <mergeCell ref="CY30:DF30"/>
    <mergeCell ref="CY29:DF29"/>
    <mergeCell ref="DG29:DN29"/>
    <mergeCell ref="DO29:DV29"/>
    <mergeCell ref="DW29:ED29"/>
    <mergeCell ref="EE29:EL29"/>
    <mergeCell ref="EM29:ET29"/>
    <mergeCell ref="EM28:ET28"/>
    <mergeCell ref="EU28:FG28"/>
    <mergeCell ref="B29:AJ29"/>
    <mergeCell ref="AK29:AQ29"/>
    <mergeCell ref="BC29:BJ29"/>
    <mergeCell ref="BK29:BR29"/>
    <mergeCell ref="BS29:BZ29"/>
    <mergeCell ref="CA29:CH29"/>
    <mergeCell ref="CI29:CP29"/>
    <mergeCell ref="CQ29:CX29"/>
    <mergeCell ref="CQ28:CX28"/>
    <mergeCell ref="CY28:DF28"/>
    <mergeCell ref="DG28:DN28"/>
    <mergeCell ref="DO28:DV28"/>
    <mergeCell ref="DW28:ED28"/>
    <mergeCell ref="EE28:EL28"/>
    <mergeCell ref="EE27:EL27"/>
    <mergeCell ref="EM27:ET27"/>
    <mergeCell ref="EU27:FG27"/>
    <mergeCell ref="B28:AJ28"/>
    <mergeCell ref="AK28:AQ28"/>
    <mergeCell ref="BC28:BJ28"/>
    <mergeCell ref="BK28:BR28"/>
    <mergeCell ref="BS28:BZ28"/>
    <mergeCell ref="CA28:CH28"/>
    <mergeCell ref="CI28:CP28"/>
    <mergeCell ref="CI27:CP27"/>
    <mergeCell ref="CQ27:CX27"/>
    <mergeCell ref="CY27:DF27"/>
    <mergeCell ref="DG27:DN27"/>
    <mergeCell ref="DO27:DV27"/>
    <mergeCell ref="DW27:ED27"/>
    <mergeCell ref="B27:AJ27"/>
    <mergeCell ref="AK27:AQ27"/>
    <mergeCell ref="BC27:BJ27"/>
    <mergeCell ref="BK27:BR27"/>
    <mergeCell ref="BS27:BZ27"/>
    <mergeCell ref="CA27:CH27"/>
    <mergeCell ref="DG26:DN26"/>
    <mergeCell ref="DO26:DV26"/>
    <mergeCell ref="DW26:ED26"/>
    <mergeCell ref="EE26:EL26"/>
    <mergeCell ref="EM26:ET26"/>
    <mergeCell ref="EU26:FG26"/>
    <mergeCell ref="EU25:FG25"/>
    <mergeCell ref="B26:AJ26"/>
    <mergeCell ref="AK26:AQ26"/>
    <mergeCell ref="BC26:BJ26"/>
    <mergeCell ref="BK26:BR26"/>
    <mergeCell ref="BS26:BZ26"/>
    <mergeCell ref="CA26:CH26"/>
    <mergeCell ref="CI26:CP26"/>
    <mergeCell ref="CQ26:CX26"/>
    <mergeCell ref="CY26:DF26"/>
    <mergeCell ref="CY25:DF25"/>
    <mergeCell ref="DG25:DN25"/>
    <mergeCell ref="DO25:DV25"/>
    <mergeCell ref="DW25:ED25"/>
    <mergeCell ref="EE25:EL25"/>
    <mergeCell ref="EM25:ET25"/>
    <mergeCell ref="EM24:ET24"/>
    <mergeCell ref="EU24:FG24"/>
    <mergeCell ref="B25:AJ25"/>
    <mergeCell ref="AK25:AQ25"/>
    <mergeCell ref="BC25:BJ25"/>
    <mergeCell ref="BK25:BR25"/>
    <mergeCell ref="BS25:BZ25"/>
    <mergeCell ref="CA25:CH25"/>
    <mergeCell ref="CI25:CP25"/>
    <mergeCell ref="CQ25:CX25"/>
    <mergeCell ref="CQ24:CX24"/>
    <mergeCell ref="CY24:DF24"/>
    <mergeCell ref="DG24:DN24"/>
    <mergeCell ref="DO24:DV24"/>
    <mergeCell ref="DW24:ED24"/>
    <mergeCell ref="EE24:EL24"/>
    <mergeCell ref="B24:AJ24"/>
    <mergeCell ref="AK24:AQ24"/>
    <mergeCell ref="BC24:BJ24"/>
    <mergeCell ref="BK24:BR24"/>
    <mergeCell ref="AR24:BB25"/>
    <mergeCell ref="CI24:CP24"/>
    <mergeCell ref="BS24:BZ24"/>
    <mergeCell ref="CA24:CH24"/>
    <mergeCell ref="B1:FF1"/>
    <mergeCell ref="CI23:CP23"/>
    <mergeCell ref="CQ23:CX23"/>
    <mergeCell ref="CY23:DF23"/>
    <mergeCell ref="DG23:DN23"/>
    <mergeCell ref="DO23:DV23"/>
    <mergeCell ref="DW23:ED23"/>
    <mergeCell ref="EE23:EL23"/>
    <mergeCell ref="EM23:ET23"/>
    <mergeCell ref="EU23:FG23"/>
    <mergeCell ref="DO17:DV17"/>
    <mergeCell ref="CQ16:CX16"/>
    <mergeCell ref="CY16:DF16"/>
    <mergeCell ref="DG16:DN16"/>
    <mergeCell ref="DO16:DV16"/>
    <mergeCell ref="CQ17:CX17"/>
    <mergeCell ref="CY17:DF17"/>
    <mergeCell ref="DG17:DN17"/>
    <mergeCell ref="B23:AJ23"/>
    <mergeCell ref="AK23:AQ23"/>
    <mergeCell ref="BC23:BJ23"/>
    <mergeCell ref="BK23:BR23"/>
    <mergeCell ref="BS23:BZ23"/>
    <mergeCell ref="CA23:CH23"/>
    <mergeCell ref="B2:J2"/>
    <mergeCell ref="EU22:FG22"/>
    <mergeCell ref="EM12:ET12"/>
    <mergeCell ref="EM13:ET13"/>
    <mergeCell ref="AK12:AQ12"/>
    <mergeCell ref="B12:AJ12"/>
    <mergeCell ref="BC8:BJ8"/>
    <mergeCell ref="BK8:BR8"/>
    <mergeCell ref="EM14:ET14"/>
    <mergeCell ref="DG14:DN14"/>
    <mergeCell ref="EU21:FG21"/>
    <mergeCell ref="DO6:DV6"/>
    <mergeCell ref="DW6:ED6"/>
    <mergeCell ref="EE6:EL6"/>
    <mergeCell ref="EE9:EL9"/>
    <mergeCell ref="DO21:DV21"/>
    <mergeCell ref="DW21:ED21"/>
    <mergeCell ref="EE21:EL21"/>
    <mergeCell ref="EM21:ET21"/>
    <mergeCell ref="EU20:FG20"/>
    <mergeCell ref="EM22:ET22"/>
    <mergeCell ref="BK21:BR21"/>
    <mergeCell ref="BS21:BZ21"/>
    <mergeCell ref="CA21:CH21"/>
    <mergeCell ref="BC22:BJ22"/>
    <mergeCell ref="BK22:BR22"/>
    <mergeCell ref="BS22:BZ22"/>
    <mergeCell ref="CA22:CH22"/>
    <mergeCell ref="CI21:CP21"/>
    <mergeCell ref="CI22:CP22"/>
    <mergeCell ref="EM20:ET20"/>
    <mergeCell ref="CQ21:CX21"/>
    <mergeCell ref="CY21:DF21"/>
    <mergeCell ref="DG21:DN21"/>
    <mergeCell ref="CY20:DF20"/>
    <mergeCell ref="DG20:DN20"/>
    <mergeCell ref="DO20:DV20"/>
    <mergeCell ref="EE20:EL20"/>
    <mergeCell ref="CQ22:CX22"/>
    <mergeCell ref="CY22:DF22"/>
    <mergeCell ref="DG22:DN22"/>
    <mergeCell ref="DO22:DV22"/>
    <mergeCell ref="DW22:ED22"/>
    <mergeCell ref="EE22:EL22"/>
    <mergeCell ref="EM9:ET9"/>
    <mergeCell ref="EM10:ET10"/>
    <mergeCell ref="EM11:ET11"/>
    <mergeCell ref="CI19:CP19"/>
    <mergeCell ref="CQ19:CX19"/>
    <mergeCell ref="CY19:DF19"/>
    <mergeCell ref="DG19:DN19"/>
    <mergeCell ref="DO19:DV19"/>
    <mergeCell ref="DW19:ED19"/>
    <mergeCell ref="EE19:EL19"/>
    <mergeCell ref="DO5:DV5"/>
    <mergeCell ref="DW5:ED5"/>
    <mergeCell ref="EE5:EL5"/>
    <mergeCell ref="EM6:ET6"/>
    <mergeCell ref="EM7:ET7"/>
    <mergeCell ref="EM8:ET8"/>
    <mergeCell ref="EE7:EL7"/>
    <mergeCell ref="CA19:CH19"/>
    <mergeCell ref="EU19:FG19"/>
    <mergeCell ref="EM19:ET19"/>
    <mergeCell ref="BS18:BZ18"/>
    <mergeCell ref="EM4:ET4"/>
    <mergeCell ref="EM5:ET5"/>
    <mergeCell ref="EE4:EL4"/>
    <mergeCell ref="CA5:CH5"/>
    <mergeCell ref="CI5:CP5"/>
    <mergeCell ref="CQ5:CX5"/>
    <mergeCell ref="AR5:BB5"/>
    <mergeCell ref="BC5:BJ5"/>
    <mergeCell ref="BK5:BR5"/>
    <mergeCell ref="BS5:BZ5"/>
    <mergeCell ref="EU18:FG18"/>
    <mergeCell ref="B19:AJ19"/>
    <mergeCell ref="AK19:AQ19"/>
    <mergeCell ref="BC19:BJ19"/>
    <mergeCell ref="BK19:BR19"/>
    <mergeCell ref="BS19:BZ19"/>
    <mergeCell ref="BC4:BJ4"/>
    <mergeCell ref="BK4:BR4"/>
    <mergeCell ref="CY5:DF5"/>
    <mergeCell ref="DG5:DN5"/>
    <mergeCell ref="BS4:BZ4"/>
    <mergeCell ref="CA4:CH4"/>
    <mergeCell ref="CQ4:CX4"/>
    <mergeCell ref="CY4:DF4"/>
    <mergeCell ref="CA6:CH6"/>
    <mergeCell ref="CI6:CP6"/>
    <mergeCell ref="CQ6:CX6"/>
    <mergeCell ref="CY6:DF6"/>
    <mergeCell ref="AR6:BB6"/>
    <mergeCell ref="BC6:BJ6"/>
    <mergeCell ref="BK6:BR6"/>
    <mergeCell ref="BS6:BZ6"/>
    <mergeCell ref="CA7:CH7"/>
    <mergeCell ref="CI7:CP7"/>
    <mergeCell ref="CQ7:CX7"/>
    <mergeCell ref="CY7:DF7"/>
    <mergeCell ref="DG7:DN7"/>
    <mergeCell ref="DO7:DV7"/>
    <mergeCell ref="DG6:DN6"/>
    <mergeCell ref="DW7:ED7"/>
    <mergeCell ref="CI8:CP8"/>
    <mergeCell ref="CQ8:CX8"/>
    <mergeCell ref="CY8:DF8"/>
    <mergeCell ref="DG8:DN8"/>
    <mergeCell ref="DG9:DN9"/>
    <mergeCell ref="DO9:DV9"/>
    <mergeCell ref="DW9:ED9"/>
    <mergeCell ref="CA9:CH9"/>
    <mergeCell ref="CI9:CP9"/>
    <mergeCell ref="CQ9:CX9"/>
    <mergeCell ref="BC20:BJ20"/>
    <mergeCell ref="BK20:BR20"/>
    <mergeCell ref="BS20:BZ20"/>
    <mergeCell ref="CY9:DF9"/>
    <mergeCell ref="BS9:BZ9"/>
    <mergeCell ref="BS10:BZ10"/>
    <mergeCell ref="BC12:BJ12"/>
    <mergeCell ref="BC11:BJ11"/>
    <mergeCell ref="BS11:BZ11"/>
    <mergeCell ref="CA11:CH11"/>
    <mergeCell ref="BK16:BR16"/>
    <mergeCell ref="BS16:BZ16"/>
    <mergeCell ref="BK12:BR12"/>
    <mergeCell ref="CY11:DF11"/>
    <mergeCell ref="CY10:DF10"/>
    <mergeCell ref="BK11:BR11"/>
    <mergeCell ref="CI12:CP12"/>
    <mergeCell ref="CQ12:CX12"/>
    <mergeCell ref="CI11:CP11"/>
    <mergeCell ref="CQ11:CX11"/>
    <mergeCell ref="DG10:DN10"/>
    <mergeCell ref="DO10:DV10"/>
    <mergeCell ref="EE11:EL11"/>
    <mergeCell ref="CY12:DF12"/>
    <mergeCell ref="DG12:DN12"/>
    <mergeCell ref="DO12:DV12"/>
    <mergeCell ref="DW12:ED12"/>
    <mergeCell ref="DW10:ED10"/>
    <mergeCell ref="BS12:BZ12"/>
    <mergeCell ref="CA12:CH12"/>
    <mergeCell ref="DO11:DV11"/>
    <mergeCell ref="DW11:ED11"/>
    <mergeCell ref="DG11:DN11"/>
    <mergeCell ref="BS13:BZ13"/>
    <mergeCell ref="CA13:CH13"/>
    <mergeCell ref="CI13:CP13"/>
    <mergeCell ref="CQ13:CX13"/>
    <mergeCell ref="CY13:DF13"/>
    <mergeCell ref="DO13:DV13"/>
    <mergeCell ref="DW13:ED13"/>
    <mergeCell ref="EE13:EL13"/>
    <mergeCell ref="CA18:CH18"/>
    <mergeCell ref="CI18:CP18"/>
    <mergeCell ref="CQ18:CX18"/>
    <mergeCell ref="CY18:DF18"/>
    <mergeCell ref="DG18:DN18"/>
    <mergeCell ref="DO18:DV18"/>
    <mergeCell ref="DO14:DV14"/>
    <mergeCell ref="DW18:ED18"/>
    <mergeCell ref="DW14:ED14"/>
    <mergeCell ref="EE14:EL14"/>
    <mergeCell ref="BC15:BJ15"/>
    <mergeCell ref="BK15:BR15"/>
    <mergeCell ref="BS15:BZ15"/>
    <mergeCell ref="CA15:CH15"/>
    <mergeCell ref="CI15:CP15"/>
    <mergeCell ref="CQ15:CX15"/>
    <mergeCell ref="CY15:DF15"/>
    <mergeCell ref="CI14:CP14"/>
    <mergeCell ref="CQ14:CX14"/>
    <mergeCell ref="CY14:DF14"/>
    <mergeCell ref="DG15:DN15"/>
    <mergeCell ref="AK5:AQ5"/>
    <mergeCell ref="AK6:AQ6"/>
    <mergeCell ref="AK7:AQ7"/>
    <mergeCell ref="AK8:AQ8"/>
    <mergeCell ref="BC13:BJ13"/>
    <mergeCell ref="DG13:DN13"/>
    <mergeCell ref="BK13:BR13"/>
    <mergeCell ref="DG4:DN4"/>
    <mergeCell ref="A5:AJ5"/>
    <mergeCell ref="A3:AJ4"/>
    <mergeCell ref="AK3:AQ4"/>
    <mergeCell ref="DO15:DV15"/>
    <mergeCell ref="CI3:DN3"/>
    <mergeCell ref="B6:AJ6"/>
    <mergeCell ref="B7:AJ7"/>
    <mergeCell ref="CI4:CP4"/>
    <mergeCell ref="DW15:ED15"/>
    <mergeCell ref="BC14:BJ14"/>
    <mergeCell ref="BK14:BR14"/>
    <mergeCell ref="BS14:BZ14"/>
    <mergeCell ref="CA14:CH14"/>
    <mergeCell ref="B8:AJ8"/>
    <mergeCell ref="B9:AJ9"/>
    <mergeCell ref="B10:AJ10"/>
    <mergeCell ref="B11:AJ11"/>
    <mergeCell ref="B13:AJ13"/>
    <mergeCell ref="B20:AJ20"/>
    <mergeCell ref="AK20:AQ20"/>
    <mergeCell ref="B22:AJ22"/>
    <mergeCell ref="AK22:AQ22"/>
    <mergeCell ref="B21:AJ21"/>
    <mergeCell ref="AK21:AQ21"/>
    <mergeCell ref="B14:AJ14"/>
    <mergeCell ref="B15:AJ15"/>
    <mergeCell ref="AR12:BB13"/>
    <mergeCell ref="AK13:AQ13"/>
    <mergeCell ref="AK14:AQ14"/>
    <mergeCell ref="AK15:AQ15"/>
    <mergeCell ref="AR14:BB15"/>
    <mergeCell ref="EE18:EL18"/>
    <mergeCell ref="EM18:ET18"/>
    <mergeCell ref="AR22:BB23"/>
    <mergeCell ref="AR18:BB19"/>
    <mergeCell ref="DW20:ED20"/>
    <mergeCell ref="CA20:CH20"/>
    <mergeCell ref="CI20:CP20"/>
    <mergeCell ref="CQ20:CX20"/>
    <mergeCell ref="BC21:BJ21"/>
    <mergeCell ref="AR20:BB21"/>
    <mergeCell ref="DW17:ED17"/>
    <mergeCell ref="B18:AJ18"/>
    <mergeCell ref="AK18:AQ18"/>
    <mergeCell ref="BC18:BJ18"/>
    <mergeCell ref="BK18:BR18"/>
    <mergeCell ref="BK17:BR17"/>
    <mergeCell ref="BS17:BZ17"/>
    <mergeCell ref="B17:AJ17"/>
    <mergeCell ref="AK17:AQ17"/>
    <mergeCell ref="BC17:BJ17"/>
    <mergeCell ref="EU16:FG16"/>
    <mergeCell ref="EE12:EL12"/>
    <mergeCell ref="EU14:FG14"/>
    <mergeCell ref="EU15:FG15"/>
    <mergeCell ref="EE17:EL17"/>
    <mergeCell ref="EM17:ET17"/>
    <mergeCell ref="EU17:FG17"/>
    <mergeCell ref="EM15:ET15"/>
    <mergeCell ref="EU13:FG13"/>
    <mergeCell ref="EE15:EL15"/>
    <mergeCell ref="DO3:FG3"/>
    <mergeCell ref="EU8:FG8"/>
    <mergeCell ref="EU9:FG9"/>
    <mergeCell ref="EU10:FG10"/>
    <mergeCell ref="DO4:DV4"/>
    <mergeCell ref="DW4:ED4"/>
    <mergeCell ref="EE10:EL10"/>
    <mergeCell ref="DO8:DV8"/>
    <mergeCell ref="DW8:ED8"/>
    <mergeCell ref="EE8:EL8"/>
    <mergeCell ref="EU4:FG4"/>
    <mergeCell ref="EU5:FG5"/>
    <mergeCell ref="EU6:FG6"/>
    <mergeCell ref="EU7:FG7"/>
    <mergeCell ref="EU11:FG11"/>
    <mergeCell ref="EU12:FG12"/>
    <mergeCell ref="BK41:BR41"/>
    <mergeCell ref="BS41:BZ41"/>
    <mergeCell ref="CA41:CH41"/>
    <mergeCell ref="CI41:CP41"/>
    <mergeCell ref="CI16:CP16"/>
    <mergeCell ref="B16:AJ16"/>
    <mergeCell ref="AK16:AQ16"/>
    <mergeCell ref="BC16:BJ16"/>
    <mergeCell ref="AR16:BB17"/>
    <mergeCell ref="CA17:CH17"/>
    <mergeCell ref="EE41:EL41"/>
    <mergeCell ref="EM41:ET41"/>
    <mergeCell ref="CQ41:CX41"/>
    <mergeCell ref="CY41:DF41"/>
    <mergeCell ref="DG41:DN41"/>
    <mergeCell ref="CA16:CH16"/>
    <mergeCell ref="DW16:ED16"/>
    <mergeCell ref="EE16:EL16"/>
    <mergeCell ref="EM16:ET16"/>
    <mergeCell ref="CI17:CP17"/>
    <mergeCell ref="CA42:CH42"/>
    <mergeCell ref="CI42:CP42"/>
    <mergeCell ref="CQ42:CX42"/>
    <mergeCell ref="DO41:DV41"/>
    <mergeCell ref="DW41:ED41"/>
    <mergeCell ref="CY42:DF42"/>
    <mergeCell ref="DG42:DN42"/>
    <mergeCell ref="DO42:DV42"/>
    <mergeCell ref="DW42:ED42"/>
    <mergeCell ref="EU41:FG41"/>
    <mergeCell ref="B42:AJ42"/>
    <mergeCell ref="AK42:AQ42"/>
    <mergeCell ref="AR42:BB42"/>
    <mergeCell ref="BC42:BJ42"/>
    <mergeCell ref="BK42:BR42"/>
    <mergeCell ref="EE42:EL42"/>
    <mergeCell ref="EM42:ET42"/>
    <mergeCell ref="EU42:FG42"/>
    <mergeCell ref="BS42:BZ42"/>
    <mergeCell ref="B43:AJ43"/>
    <mergeCell ref="AK43:AQ43"/>
    <mergeCell ref="AR43:BB43"/>
    <mergeCell ref="BC43:BJ43"/>
    <mergeCell ref="BK43:BR43"/>
    <mergeCell ref="BS43:BZ43"/>
    <mergeCell ref="EE43:EL43"/>
    <mergeCell ref="EM43:ET43"/>
    <mergeCell ref="CI43:CP43"/>
    <mergeCell ref="CQ43:CX43"/>
    <mergeCell ref="CY43:DF43"/>
    <mergeCell ref="DG43:DN43"/>
    <mergeCell ref="CA44:CH44"/>
    <mergeCell ref="CI44:CP44"/>
    <mergeCell ref="CQ44:CX44"/>
    <mergeCell ref="DO43:DV43"/>
    <mergeCell ref="DW43:ED43"/>
    <mergeCell ref="CY44:DF44"/>
    <mergeCell ref="DG44:DN44"/>
    <mergeCell ref="DO44:DV44"/>
    <mergeCell ref="DW44:ED44"/>
    <mergeCell ref="CA43:CH43"/>
    <mergeCell ref="EU43:FG43"/>
    <mergeCell ref="B44:AJ44"/>
    <mergeCell ref="AK44:AQ44"/>
    <mergeCell ref="AR44:BB44"/>
    <mergeCell ref="BC44:BJ44"/>
    <mergeCell ref="BK44:BR44"/>
    <mergeCell ref="EE44:EL44"/>
    <mergeCell ref="EM44:ET44"/>
    <mergeCell ref="EU44:FG44"/>
    <mergeCell ref="BS44:BZ44"/>
    <mergeCell ref="B45:AJ45"/>
    <mergeCell ref="AK45:AQ45"/>
    <mergeCell ref="AR45:BB45"/>
    <mergeCell ref="BC45:BJ45"/>
    <mergeCell ref="BK45:BR45"/>
    <mergeCell ref="BS45:BZ45"/>
    <mergeCell ref="EE45:EL45"/>
    <mergeCell ref="EM45:ET45"/>
    <mergeCell ref="CI45:CP45"/>
    <mergeCell ref="CQ45:CX45"/>
    <mergeCell ref="CY45:DF45"/>
    <mergeCell ref="DG45:DN45"/>
    <mergeCell ref="CA46:CH46"/>
    <mergeCell ref="CI46:CP46"/>
    <mergeCell ref="CQ46:CX46"/>
    <mergeCell ref="DO45:DV45"/>
    <mergeCell ref="DW45:ED45"/>
    <mergeCell ref="CY46:DF46"/>
    <mergeCell ref="DG46:DN46"/>
    <mergeCell ref="DO46:DV46"/>
    <mergeCell ref="DW46:ED46"/>
    <mergeCell ref="CA45:CH45"/>
    <mergeCell ref="EU45:FG45"/>
    <mergeCell ref="B46:AJ46"/>
    <mergeCell ref="AK46:AQ46"/>
    <mergeCell ref="AR46:BB46"/>
    <mergeCell ref="BC46:BJ46"/>
    <mergeCell ref="BK46:BR46"/>
    <mergeCell ref="EE46:EL46"/>
    <mergeCell ref="EM46:ET46"/>
    <mergeCell ref="EU46:FG46"/>
    <mergeCell ref="BS46:BZ46"/>
    <mergeCell ref="B47:AJ47"/>
    <mergeCell ref="AK47:AQ47"/>
    <mergeCell ref="AR47:BB47"/>
    <mergeCell ref="BC47:BJ47"/>
    <mergeCell ref="BK47:BR47"/>
    <mergeCell ref="BS47:BZ47"/>
    <mergeCell ref="EE47:EL47"/>
    <mergeCell ref="EM47:ET47"/>
    <mergeCell ref="CI47:CP47"/>
    <mergeCell ref="CQ47:CX47"/>
    <mergeCell ref="CY47:DF47"/>
    <mergeCell ref="DG47:DN47"/>
    <mergeCell ref="CA48:CH48"/>
    <mergeCell ref="CI48:CP48"/>
    <mergeCell ref="CQ48:CX48"/>
    <mergeCell ref="DO47:DV47"/>
    <mergeCell ref="DW47:ED47"/>
    <mergeCell ref="CY48:DF48"/>
    <mergeCell ref="DG48:DN48"/>
    <mergeCell ref="DO48:DV48"/>
    <mergeCell ref="DW48:ED48"/>
    <mergeCell ref="CA47:CH47"/>
    <mergeCell ref="EU47:FG47"/>
    <mergeCell ref="B48:AJ48"/>
    <mergeCell ref="AK48:AQ48"/>
    <mergeCell ref="AR48:BB48"/>
    <mergeCell ref="BC48:BJ48"/>
    <mergeCell ref="BK48:BR48"/>
    <mergeCell ref="EE48:EL48"/>
    <mergeCell ref="EM48:ET48"/>
    <mergeCell ref="EU48:FG48"/>
    <mergeCell ref="BS48:BZ48"/>
    <mergeCell ref="B49:AJ49"/>
    <mergeCell ref="AK49:AQ49"/>
    <mergeCell ref="AR49:BB49"/>
    <mergeCell ref="BC49:BJ49"/>
    <mergeCell ref="BK49:BR49"/>
    <mergeCell ref="BS49:BZ49"/>
    <mergeCell ref="EE49:EL49"/>
    <mergeCell ref="EM49:ET49"/>
    <mergeCell ref="CI49:CP49"/>
    <mergeCell ref="CQ49:CX49"/>
    <mergeCell ref="CY49:DF49"/>
    <mergeCell ref="DG49:DN49"/>
    <mergeCell ref="CA50:CH50"/>
    <mergeCell ref="CI50:CP50"/>
    <mergeCell ref="CQ50:CX50"/>
    <mergeCell ref="DO49:DV49"/>
    <mergeCell ref="DW49:ED49"/>
    <mergeCell ref="CY50:DF50"/>
    <mergeCell ref="DG50:DN50"/>
    <mergeCell ref="DO50:DV50"/>
    <mergeCell ref="DW50:ED50"/>
    <mergeCell ref="CA49:CH49"/>
    <mergeCell ref="EU49:FG49"/>
    <mergeCell ref="B50:AJ50"/>
    <mergeCell ref="AK50:AQ50"/>
    <mergeCell ref="AR50:BB50"/>
    <mergeCell ref="BC50:BJ50"/>
    <mergeCell ref="BK50:BR50"/>
    <mergeCell ref="EE50:EL50"/>
    <mergeCell ref="EM50:ET50"/>
    <mergeCell ref="EU50:FG50"/>
    <mergeCell ref="BS50:BZ50"/>
    <mergeCell ref="B51:AJ51"/>
    <mergeCell ref="AK51:AQ51"/>
    <mergeCell ref="AR51:BB51"/>
    <mergeCell ref="BC51:BJ51"/>
    <mergeCell ref="BK51:BR51"/>
    <mergeCell ref="BS51:BZ51"/>
    <mergeCell ref="EE51:EL51"/>
    <mergeCell ref="EM51:ET51"/>
    <mergeCell ref="CI51:CP51"/>
    <mergeCell ref="CQ51:CX51"/>
    <mergeCell ref="CY51:DF51"/>
    <mergeCell ref="DG51:DN51"/>
    <mergeCell ref="CA52:CH52"/>
    <mergeCell ref="CI52:CP52"/>
    <mergeCell ref="CQ52:CX52"/>
    <mergeCell ref="DO51:DV51"/>
    <mergeCell ref="DW51:ED51"/>
    <mergeCell ref="CY52:DF52"/>
    <mergeCell ref="DG52:DN52"/>
    <mergeCell ref="DO52:DV52"/>
    <mergeCell ref="DW52:ED52"/>
    <mergeCell ref="CA51:CH51"/>
    <mergeCell ref="EU51:FG51"/>
    <mergeCell ref="B52:AJ52"/>
    <mergeCell ref="AK52:AQ52"/>
    <mergeCell ref="AR52:BB52"/>
    <mergeCell ref="BC52:BJ52"/>
    <mergeCell ref="BK52:BR52"/>
    <mergeCell ref="EE52:EL52"/>
    <mergeCell ref="EM52:ET52"/>
    <mergeCell ref="EU52:FG52"/>
    <mergeCell ref="BS52:BZ52"/>
    <mergeCell ref="B53:AJ53"/>
    <mergeCell ref="AK53:AQ53"/>
    <mergeCell ref="AR53:BB53"/>
    <mergeCell ref="BC53:BJ53"/>
    <mergeCell ref="BK53:BR53"/>
    <mergeCell ref="BS53:BZ53"/>
    <mergeCell ref="EE53:EL53"/>
    <mergeCell ref="EM53:ET53"/>
    <mergeCell ref="CI53:CP53"/>
    <mergeCell ref="CQ53:CX53"/>
    <mergeCell ref="CY53:DF53"/>
    <mergeCell ref="DG53:DN53"/>
    <mergeCell ref="CA54:CH54"/>
    <mergeCell ref="CI54:CP54"/>
    <mergeCell ref="CQ54:CX54"/>
    <mergeCell ref="DO53:DV53"/>
    <mergeCell ref="DW53:ED53"/>
    <mergeCell ref="CY54:DF54"/>
    <mergeCell ref="DG54:DN54"/>
    <mergeCell ref="DO54:DV54"/>
    <mergeCell ref="DW54:ED54"/>
    <mergeCell ref="CA53:CH53"/>
    <mergeCell ref="EU53:FG53"/>
    <mergeCell ref="B54:AJ54"/>
    <mergeCell ref="AK54:AQ54"/>
    <mergeCell ref="AR54:BB54"/>
    <mergeCell ref="BC54:BJ54"/>
    <mergeCell ref="BK54:BR54"/>
    <mergeCell ref="EE54:EL54"/>
    <mergeCell ref="EM54:ET54"/>
    <mergeCell ref="EU54:FG54"/>
    <mergeCell ref="BS54:BZ54"/>
    <mergeCell ref="B55:AJ55"/>
    <mergeCell ref="AK55:AQ55"/>
    <mergeCell ref="AR55:BB55"/>
    <mergeCell ref="BC55:BJ55"/>
    <mergeCell ref="BK55:BR55"/>
    <mergeCell ref="BS55:BZ55"/>
    <mergeCell ref="EE55:EL55"/>
    <mergeCell ref="EM55:ET55"/>
    <mergeCell ref="CI55:CP55"/>
    <mergeCell ref="CQ55:CX55"/>
    <mergeCell ref="CY55:DF55"/>
    <mergeCell ref="DG55:DN55"/>
    <mergeCell ref="CA56:CH56"/>
    <mergeCell ref="CI56:CP56"/>
    <mergeCell ref="CQ56:CX56"/>
    <mergeCell ref="DO55:DV55"/>
    <mergeCell ref="DW55:ED55"/>
    <mergeCell ref="CY56:DF56"/>
    <mergeCell ref="DG56:DN56"/>
    <mergeCell ref="DO56:DV56"/>
    <mergeCell ref="DW56:ED56"/>
    <mergeCell ref="CA55:CH55"/>
    <mergeCell ref="EU55:FG55"/>
    <mergeCell ref="B56:AJ56"/>
    <mergeCell ref="AK56:AQ56"/>
    <mergeCell ref="AR56:BB56"/>
    <mergeCell ref="BC56:BJ56"/>
    <mergeCell ref="BK56:BR56"/>
    <mergeCell ref="EE56:EL56"/>
    <mergeCell ref="EM56:ET56"/>
    <mergeCell ref="EU56:FG56"/>
    <mergeCell ref="BS56:BZ56"/>
    <mergeCell ref="B57:AJ57"/>
    <mergeCell ref="AK57:AQ57"/>
    <mergeCell ref="AR57:BB57"/>
    <mergeCell ref="BC57:BJ57"/>
    <mergeCell ref="BK57:BR57"/>
    <mergeCell ref="BS57:BZ57"/>
    <mergeCell ref="EE57:EL57"/>
    <mergeCell ref="EM57:ET57"/>
    <mergeCell ref="CI57:CP57"/>
    <mergeCell ref="CQ57:CX57"/>
    <mergeCell ref="CY57:DF57"/>
    <mergeCell ref="DG57:DN57"/>
    <mergeCell ref="CA58:CH58"/>
    <mergeCell ref="CI58:CP58"/>
    <mergeCell ref="CQ58:CX58"/>
    <mergeCell ref="DO57:DV57"/>
    <mergeCell ref="DW57:ED57"/>
    <mergeCell ref="CY58:DF58"/>
    <mergeCell ref="DG58:DN58"/>
    <mergeCell ref="DO58:DV58"/>
    <mergeCell ref="DW58:ED58"/>
    <mergeCell ref="CA57:CH57"/>
    <mergeCell ref="EU57:FG57"/>
    <mergeCell ref="B58:AJ58"/>
    <mergeCell ref="AK58:AQ58"/>
    <mergeCell ref="AR58:BB58"/>
    <mergeCell ref="BC58:BJ58"/>
    <mergeCell ref="BK58:BR58"/>
    <mergeCell ref="EE58:EL58"/>
    <mergeCell ref="EM58:ET58"/>
    <mergeCell ref="EU58:FG58"/>
    <mergeCell ref="BS58:BZ58"/>
    <mergeCell ref="B59:AJ59"/>
    <mergeCell ref="AK59:AQ59"/>
    <mergeCell ref="AR59:BB59"/>
    <mergeCell ref="BC59:BJ59"/>
    <mergeCell ref="BK59:BR59"/>
    <mergeCell ref="BS59:BZ59"/>
    <mergeCell ref="EE59:EL59"/>
    <mergeCell ref="EM59:ET59"/>
    <mergeCell ref="CI59:CP59"/>
    <mergeCell ref="CQ59:CX59"/>
    <mergeCell ref="CY59:DF59"/>
    <mergeCell ref="DG59:DN59"/>
    <mergeCell ref="CA60:CH60"/>
    <mergeCell ref="CI60:CP60"/>
    <mergeCell ref="CQ60:CX60"/>
    <mergeCell ref="DO59:DV59"/>
    <mergeCell ref="DW59:ED59"/>
    <mergeCell ref="CY60:DF60"/>
    <mergeCell ref="DG60:DN60"/>
    <mergeCell ref="DO60:DV60"/>
    <mergeCell ref="DW60:ED60"/>
    <mergeCell ref="CA59:CH59"/>
    <mergeCell ref="EU59:FG59"/>
    <mergeCell ref="B60:AJ60"/>
    <mergeCell ref="AK60:AQ60"/>
    <mergeCell ref="AR60:BB60"/>
    <mergeCell ref="BC60:BJ60"/>
    <mergeCell ref="BK60:BR60"/>
    <mergeCell ref="EE60:EL60"/>
    <mergeCell ref="EM60:ET60"/>
    <mergeCell ref="EU60:FG60"/>
    <mergeCell ref="BS60:BZ60"/>
    <mergeCell ref="B61:AJ61"/>
    <mergeCell ref="AK61:AQ61"/>
    <mergeCell ref="AR61:BB61"/>
    <mergeCell ref="BC61:BJ61"/>
    <mergeCell ref="BK61:BR61"/>
    <mergeCell ref="BS61:BZ61"/>
    <mergeCell ref="EE61:EL61"/>
    <mergeCell ref="EM61:ET61"/>
    <mergeCell ref="CI61:CP61"/>
    <mergeCell ref="CQ61:CX61"/>
    <mergeCell ref="CY61:DF61"/>
    <mergeCell ref="DG61:DN61"/>
    <mergeCell ref="CA62:CH62"/>
    <mergeCell ref="CI62:CP62"/>
    <mergeCell ref="CQ62:CX62"/>
    <mergeCell ref="DO61:DV61"/>
    <mergeCell ref="DW61:ED61"/>
    <mergeCell ref="CY62:DF62"/>
    <mergeCell ref="DG62:DN62"/>
    <mergeCell ref="DO62:DV62"/>
    <mergeCell ref="DW62:ED62"/>
    <mergeCell ref="CA61:CH61"/>
    <mergeCell ref="EU61:FG61"/>
    <mergeCell ref="B62:AJ62"/>
    <mergeCell ref="AK62:AQ62"/>
    <mergeCell ref="AR62:BB62"/>
    <mergeCell ref="BC62:BJ62"/>
    <mergeCell ref="BK62:BR62"/>
    <mergeCell ref="EE62:EL62"/>
    <mergeCell ref="EM62:ET62"/>
    <mergeCell ref="EU62:FG62"/>
    <mergeCell ref="BS62:BZ62"/>
    <mergeCell ref="B63:AJ63"/>
    <mergeCell ref="AK63:AQ63"/>
    <mergeCell ref="AR63:BB63"/>
    <mergeCell ref="BC63:BJ63"/>
    <mergeCell ref="BK63:BR63"/>
    <mergeCell ref="BS63:BZ63"/>
    <mergeCell ref="EE63:EL63"/>
    <mergeCell ref="EM63:ET63"/>
    <mergeCell ref="CI63:CP63"/>
    <mergeCell ref="CQ63:CX63"/>
    <mergeCell ref="CY63:DF63"/>
    <mergeCell ref="DG63:DN63"/>
    <mergeCell ref="CA64:CH64"/>
    <mergeCell ref="CI64:CP64"/>
    <mergeCell ref="CQ64:CX64"/>
    <mergeCell ref="DO63:DV63"/>
    <mergeCell ref="DW63:ED63"/>
    <mergeCell ref="CY64:DF64"/>
    <mergeCell ref="DG64:DN64"/>
    <mergeCell ref="DO64:DV64"/>
    <mergeCell ref="DW64:ED64"/>
    <mergeCell ref="CA63:CH63"/>
    <mergeCell ref="EU63:FG63"/>
    <mergeCell ref="B64:AJ64"/>
    <mergeCell ref="AK64:AQ64"/>
    <mergeCell ref="AR64:BB64"/>
    <mergeCell ref="BC64:BJ64"/>
    <mergeCell ref="BK64:BR64"/>
    <mergeCell ref="EE64:EL64"/>
    <mergeCell ref="EM64:ET64"/>
    <mergeCell ref="EU64:FG64"/>
    <mergeCell ref="BS64:BZ64"/>
    <mergeCell ref="B65:AJ65"/>
    <mergeCell ref="AK65:AQ65"/>
    <mergeCell ref="AR65:BB65"/>
    <mergeCell ref="BC65:BJ65"/>
    <mergeCell ref="BK65:BR65"/>
    <mergeCell ref="BS65:BZ65"/>
    <mergeCell ref="EE65:EL65"/>
    <mergeCell ref="EM65:ET65"/>
    <mergeCell ref="CI65:CP65"/>
    <mergeCell ref="CQ65:CX65"/>
    <mergeCell ref="CY65:DF65"/>
    <mergeCell ref="DG65:DN65"/>
    <mergeCell ref="CA66:CH66"/>
    <mergeCell ref="CI66:CP66"/>
    <mergeCell ref="CQ66:CX66"/>
    <mergeCell ref="DO65:DV65"/>
    <mergeCell ref="DW65:ED65"/>
    <mergeCell ref="CY66:DF66"/>
    <mergeCell ref="DG66:DN66"/>
    <mergeCell ref="DO66:DV66"/>
    <mergeCell ref="DW66:ED66"/>
    <mergeCell ref="CA65:CH65"/>
    <mergeCell ref="EU65:FG65"/>
    <mergeCell ref="B66:AJ66"/>
    <mergeCell ref="AK66:AQ66"/>
    <mergeCell ref="AR66:BB66"/>
    <mergeCell ref="BC66:BJ66"/>
    <mergeCell ref="BK66:BR66"/>
    <mergeCell ref="EE66:EL66"/>
    <mergeCell ref="EM66:ET66"/>
    <mergeCell ref="EU66:FG66"/>
    <mergeCell ref="BS66:BZ66"/>
    <mergeCell ref="B67:AJ67"/>
    <mergeCell ref="AK67:AQ67"/>
    <mergeCell ref="AR67:BB67"/>
    <mergeCell ref="BC67:BJ67"/>
    <mergeCell ref="BK67:BR67"/>
    <mergeCell ref="BS67:BZ67"/>
    <mergeCell ref="EE67:EL67"/>
    <mergeCell ref="EM67:ET67"/>
    <mergeCell ref="CI67:CP67"/>
    <mergeCell ref="CQ67:CX67"/>
    <mergeCell ref="CY67:DF67"/>
    <mergeCell ref="DG67:DN67"/>
    <mergeCell ref="CA68:CH68"/>
    <mergeCell ref="CI68:CP68"/>
    <mergeCell ref="CQ68:CX68"/>
    <mergeCell ref="DO67:DV67"/>
    <mergeCell ref="DW67:ED67"/>
    <mergeCell ref="CY68:DF68"/>
    <mergeCell ref="DG68:DN68"/>
    <mergeCell ref="DO68:DV68"/>
    <mergeCell ref="DW68:ED68"/>
    <mergeCell ref="CA67:CH67"/>
    <mergeCell ref="EU67:FG67"/>
    <mergeCell ref="B68:AJ68"/>
    <mergeCell ref="AK68:AQ68"/>
    <mergeCell ref="AR68:BB68"/>
    <mergeCell ref="BC68:BJ68"/>
    <mergeCell ref="BK68:BR68"/>
    <mergeCell ref="EE68:EL68"/>
    <mergeCell ref="EM68:ET68"/>
    <mergeCell ref="EU68:FG68"/>
    <mergeCell ref="BS68:BZ68"/>
    <mergeCell ref="B69:AJ69"/>
    <mergeCell ref="AK69:AQ69"/>
    <mergeCell ref="AR69:BB69"/>
    <mergeCell ref="BC69:BJ69"/>
    <mergeCell ref="BK69:BR69"/>
    <mergeCell ref="BS69:BZ69"/>
    <mergeCell ref="EE69:EL69"/>
    <mergeCell ref="EM69:ET69"/>
    <mergeCell ref="CI69:CP69"/>
    <mergeCell ref="CQ69:CX69"/>
    <mergeCell ref="CY69:DF69"/>
    <mergeCell ref="DG69:DN69"/>
    <mergeCell ref="CA70:CH70"/>
    <mergeCell ref="CI70:CP70"/>
    <mergeCell ref="CQ70:CX70"/>
    <mergeCell ref="DO69:DV69"/>
    <mergeCell ref="DW69:ED69"/>
    <mergeCell ref="CY70:DF70"/>
    <mergeCell ref="DG70:DN70"/>
    <mergeCell ref="DO70:DV70"/>
    <mergeCell ref="DW70:ED70"/>
    <mergeCell ref="CA69:CH69"/>
    <mergeCell ref="EU69:FG69"/>
    <mergeCell ref="B70:AJ70"/>
    <mergeCell ref="AK70:AQ70"/>
    <mergeCell ref="AR70:BB70"/>
    <mergeCell ref="BC70:BJ70"/>
    <mergeCell ref="BK70:BR70"/>
    <mergeCell ref="EE70:EL70"/>
    <mergeCell ref="EM70:ET70"/>
    <mergeCell ref="EU70:FG70"/>
    <mergeCell ref="BS70:BZ70"/>
    <mergeCell ref="B71:AJ71"/>
    <mergeCell ref="AK71:AQ71"/>
    <mergeCell ref="AR71:BB71"/>
    <mergeCell ref="BC71:BJ71"/>
    <mergeCell ref="BK71:BR71"/>
    <mergeCell ref="BS71:BZ71"/>
    <mergeCell ref="EE71:EL71"/>
    <mergeCell ref="EM71:ET71"/>
    <mergeCell ref="CI71:CP71"/>
    <mergeCell ref="CQ71:CX71"/>
    <mergeCell ref="CY71:DF71"/>
    <mergeCell ref="DG71:DN71"/>
    <mergeCell ref="CA72:CH72"/>
    <mergeCell ref="CI72:CP72"/>
    <mergeCell ref="CQ72:CX72"/>
    <mergeCell ref="DO71:DV71"/>
    <mergeCell ref="DW71:ED71"/>
    <mergeCell ref="CY72:DF72"/>
    <mergeCell ref="DG72:DN72"/>
    <mergeCell ref="DO72:DV72"/>
    <mergeCell ref="DW72:ED72"/>
    <mergeCell ref="CA71:CH71"/>
    <mergeCell ref="EU71:FG71"/>
    <mergeCell ref="B72:AJ72"/>
    <mergeCell ref="AK72:AQ72"/>
    <mergeCell ref="AR72:BB72"/>
    <mergeCell ref="BC72:BJ72"/>
    <mergeCell ref="BK72:BR72"/>
    <mergeCell ref="EE72:EL72"/>
    <mergeCell ref="EM72:ET72"/>
    <mergeCell ref="EU72:FG72"/>
    <mergeCell ref="BS72:BZ72"/>
    <mergeCell ref="B73:AJ73"/>
    <mergeCell ref="AK73:AQ73"/>
    <mergeCell ref="AR73:BB73"/>
    <mergeCell ref="BC73:BJ73"/>
    <mergeCell ref="BK73:BR73"/>
    <mergeCell ref="BS73:BZ73"/>
    <mergeCell ref="CA73:CH73"/>
    <mergeCell ref="EU73:FG73"/>
    <mergeCell ref="DO73:DV73"/>
    <mergeCell ref="DW73:ED73"/>
    <mergeCell ref="EE73:EL73"/>
    <mergeCell ref="EM73:ET73"/>
    <mergeCell ref="CI73:CP73"/>
    <mergeCell ref="CQ73:CX73"/>
    <mergeCell ref="CY73:DF73"/>
    <mergeCell ref="DG73:DN7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G73"/>
  <sheetViews>
    <sheetView zoomScaleSheetLayoutView="100" zoomScalePageLayoutView="0" workbookViewId="0" topLeftCell="A67">
      <selection activeCell="CQ36" sqref="CQ36:CX36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352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5" customHeight="1">
      <c r="A2" s="26"/>
      <c r="B2" s="178" t="s">
        <v>353</v>
      </c>
      <c r="C2" s="178"/>
      <c r="D2" s="178"/>
      <c r="E2" s="178"/>
      <c r="F2" s="178"/>
      <c r="G2" s="178"/>
      <c r="H2" s="178"/>
      <c r="I2" s="178"/>
      <c r="J2" s="178"/>
      <c r="ES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40.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4"/>
      <c r="EU4" s="231" t="s">
        <v>90</v>
      </c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/>
      <c r="EU5" s="143">
        <v>16</v>
      </c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196" t="s">
        <v>221</v>
      </c>
      <c r="AL6" s="196"/>
      <c r="AM6" s="196"/>
      <c r="AN6" s="196"/>
      <c r="AO6" s="196"/>
      <c r="AP6" s="196"/>
      <c r="AQ6" s="196"/>
      <c r="AR6" s="217" t="s">
        <v>260</v>
      </c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20">
        <f>BC6+BK6+BS6</f>
        <v>0</v>
      </c>
      <c r="CB6" s="220"/>
      <c r="CC6" s="220"/>
      <c r="CD6" s="220"/>
      <c r="CE6" s="220"/>
      <c r="CF6" s="220"/>
      <c r="CG6" s="220"/>
      <c r="CH6" s="220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20">
        <f>CI6+CQ6+CY6</f>
        <v>0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0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0</v>
      </c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2.7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7" t="s">
        <v>263</v>
      </c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20">
        <f t="shared" si="0"/>
        <v>0</v>
      </c>
      <c r="CB8" s="220"/>
      <c r="CC8" s="220"/>
      <c r="CD8" s="220"/>
      <c r="CE8" s="220"/>
      <c r="CF8" s="220"/>
      <c r="CG8" s="220"/>
      <c r="CH8" s="220"/>
      <c r="CI8" s="219"/>
      <c r="CJ8" s="219"/>
      <c r="CK8" s="219"/>
      <c r="CL8" s="219"/>
      <c r="CM8" s="219"/>
      <c r="CN8" s="219"/>
      <c r="CO8" s="219"/>
      <c r="CP8" s="219"/>
      <c r="CQ8" s="219">
        <f>1</f>
        <v>1</v>
      </c>
      <c r="CR8" s="219"/>
      <c r="CS8" s="219"/>
      <c r="CT8" s="219"/>
      <c r="CU8" s="219"/>
      <c r="CV8" s="219"/>
      <c r="CW8" s="219"/>
      <c r="CX8" s="219"/>
      <c r="CY8" s="219">
        <f>1</f>
        <v>1</v>
      </c>
      <c r="CZ8" s="219"/>
      <c r="DA8" s="219"/>
      <c r="DB8" s="219"/>
      <c r="DC8" s="219"/>
      <c r="DD8" s="219"/>
      <c r="DE8" s="219"/>
      <c r="DF8" s="219"/>
      <c r="DG8" s="220">
        <f t="shared" si="1"/>
        <v>2</v>
      </c>
      <c r="DH8" s="220"/>
      <c r="DI8" s="220"/>
      <c r="DJ8" s="220"/>
      <c r="DK8" s="220"/>
      <c r="DL8" s="220"/>
      <c r="DM8" s="220"/>
      <c r="DN8" s="220"/>
      <c r="DO8" s="219">
        <f t="shared" si="2"/>
        <v>0</v>
      </c>
      <c r="DP8" s="219"/>
      <c r="DQ8" s="219"/>
      <c r="DR8" s="219"/>
      <c r="DS8" s="219"/>
      <c r="DT8" s="219"/>
      <c r="DU8" s="219"/>
      <c r="DV8" s="219"/>
      <c r="DW8" s="219">
        <f t="shared" si="3"/>
        <v>1</v>
      </c>
      <c r="DX8" s="219"/>
      <c r="DY8" s="219"/>
      <c r="DZ8" s="219"/>
      <c r="EA8" s="219"/>
      <c r="EB8" s="219"/>
      <c r="EC8" s="219"/>
      <c r="ED8" s="219"/>
      <c r="EE8" s="219">
        <f t="shared" si="4"/>
        <v>1</v>
      </c>
      <c r="EF8" s="219"/>
      <c r="EG8" s="219"/>
      <c r="EH8" s="219"/>
      <c r="EI8" s="219"/>
      <c r="EJ8" s="219"/>
      <c r="EK8" s="219"/>
      <c r="EL8" s="219"/>
      <c r="EM8" s="220">
        <f t="shared" si="5"/>
        <v>2</v>
      </c>
      <c r="EN8" s="220"/>
      <c r="EO8" s="220"/>
      <c r="EP8" s="220"/>
      <c r="EQ8" s="220"/>
      <c r="ER8" s="220"/>
      <c r="ES8" s="220"/>
      <c r="ET8" s="220"/>
      <c r="EU8" s="219">
        <f>1</f>
        <v>1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201">
        <f t="shared" si="0"/>
        <v>0</v>
      </c>
      <c r="CB9" s="201"/>
      <c r="CC9" s="201"/>
      <c r="CD9" s="201"/>
      <c r="CE9" s="201"/>
      <c r="CF9" s="201"/>
      <c r="CG9" s="201"/>
      <c r="CH9" s="201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201">
        <f t="shared" si="1"/>
        <v>0</v>
      </c>
      <c r="DH9" s="201"/>
      <c r="DI9" s="201"/>
      <c r="DJ9" s="201"/>
      <c r="DK9" s="201"/>
      <c r="DL9" s="201"/>
      <c r="DM9" s="201"/>
      <c r="DN9" s="201"/>
      <c r="DO9" s="160">
        <f t="shared" si="2"/>
        <v>0</v>
      </c>
      <c r="DP9" s="160"/>
      <c r="DQ9" s="160"/>
      <c r="DR9" s="160"/>
      <c r="DS9" s="160"/>
      <c r="DT9" s="160"/>
      <c r="DU9" s="160"/>
      <c r="DV9" s="160"/>
      <c r="DW9" s="160">
        <f t="shared" si="3"/>
        <v>0</v>
      </c>
      <c r="DX9" s="160"/>
      <c r="DY9" s="160"/>
      <c r="DZ9" s="160"/>
      <c r="EA9" s="160"/>
      <c r="EB9" s="160"/>
      <c r="EC9" s="160"/>
      <c r="ED9" s="160"/>
      <c r="EE9" s="160">
        <f t="shared" si="4"/>
        <v>0</v>
      </c>
      <c r="EF9" s="160"/>
      <c r="EG9" s="160"/>
      <c r="EH9" s="160"/>
      <c r="EI9" s="160"/>
      <c r="EJ9" s="160"/>
      <c r="EK9" s="160"/>
      <c r="EL9" s="160"/>
      <c r="EM9" s="201">
        <f t="shared" si="5"/>
        <v>0</v>
      </c>
      <c r="EN9" s="201"/>
      <c r="EO9" s="201"/>
      <c r="EP9" s="201"/>
      <c r="EQ9" s="201"/>
      <c r="ER9" s="201"/>
      <c r="ES9" s="201"/>
      <c r="ET9" s="201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201">
        <f t="shared" si="1"/>
        <v>0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0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0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0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0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201">
        <f t="shared" si="1"/>
        <v>0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0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0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0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01">
        <f t="shared" si="0"/>
        <v>0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0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0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0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0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201">
        <f t="shared" si="0"/>
        <v>0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0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0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0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0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201">
        <f t="shared" si="1"/>
        <v>0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0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0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0</v>
      </c>
      <c r="EN22" s="201"/>
      <c r="EO22" s="201"/>
      <c r="EP22" s="201"/>
      <c r="EQ22" s="201"/>
      <c r="ER22" s="201"/>
      <c r="ES22" s="201"/>
      <c r="ET22" s="201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1">
        <f t="shared" si="1"/>
        <v>0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0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0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2.75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201">
        <f t="shared" si="1"/>
        <v>0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0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0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0</v>
      </c>
      <c r="EN24" s="201"/>
      <c r="EO24" s="201"/>
      <c r="EP24" s="201"/>
      <c r="EQ24" s="201"/>
      <c r="ER24" s="201"/>
      <c r="ES24" s="201"/>
      <c r="ET24" s="201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2.75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201">
        <f t="shared" si="1"/>
        <v>0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0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0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0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201">
        <f t="shared" si="1"/>
        <v>0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0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0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0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201">
        <f t="shared" si="0"/>
        <v>0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0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0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0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0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0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7" t="s">
        <v>322</v>
      </c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20">
        <f t="shared" si="0"/>
        <v>0</v>
      </c>
      <c r="CB34" s="220"/>
      <c r="CC34" s="220"/>
      <c r="CD34" s="220"/>
      <c r="CE34" s="220"/>
      <c r="CF34" s="220"/>
      <c r="CG34" s="220"/>
      <c r="CH34" s="220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20">
        <f t="shared" si="1"/>
        <v>0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0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0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0</v>
      </c>
      <c r="EN34" s="220"/>
      <c r="EO34" s="220"/>
      <c r="EP34" s="220"/>
      <c r="EQ34" s="220"/>
      <c r="ER34" s="220"/>
      <c r="ES34" s="220"/>
      <c r="ET34" s="220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201">
        <f t="shared" si="0"/>
        <v>0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201">
        <f t="shared" si="1"/>
        <v>0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0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0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0</v>
      </c>
      <c r="EN35" s="201"/>
      <c r="EO35" s="201"/>
      <c r="EP35" s="201"/>
      <c r="EQ35" s="201"/>
      <c r="ER35" s="201"/>
      <c r="ES35" s="201"/>
      <c r="ET35" s="201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7" t="s">
        <v>324</v>
      </c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9">
        <f>1</f>
        <v>1</v>
      </c>
      <c r="BD36" s="219"/>
      <c r="BE36" s="219"/>
      <c r="BF36" s="219"/>
      <c r="BG36" s="219"/>
      <c r="BH36" s="219"/>
      <c r="BI36" s="219"/>
      <c r="BJ36" s="219"/>
      <c r="BK36" s="219">
        <f>1+1</f>
        <v>2</v>
      </c>
      <c r="BL36" s="219"/>
      <c r="BM36" s="219"/>
      <c r="BN36" s="219"/>
      <c r="BO36" s="219"/>
      <c r="BP36" s="219"/>
      <c r="BQ36" s="219"/>
      <c r="BR36" s="219"/>
      <c r="BS36" s="219">
        <f>1+2</f>
        <v>3</v>
      </c>
      <c r="BT36" s="219"/>
      <c r="BU36" s="219"/>
      <c r="BV36" s="219"/>
      <c r="BW36" s="219"/>
      <c r="BX36" s="219"/>
      <c r="BY36" s="219"/>
      <c r="BZ36" s="219"/>
      <c r="CA36" s="220">
        <f t="shared" si="0"/>
        <v>6</v>
      </c>
      <c r="CB36" s="220"/>
      <c r="CC36" s="220"/>
      <c r="CD36" s="220"/>
      <c r="CE36" s="220"/>
      <c r="CF36" s="220"/>
      <c r="CG36" s="220"/>
      <c r="CH36" s="220"/>
      <c r="CI36" s="219">
        <v>0</v>
      </c>
      <c r="CJ36" s="219"/>
      <c r="CK36" s="219"/>
      <c r="CL36" s="219"/>
      <c r="CM36" s="219"/>
      <c r="CN36" s="219"/>
      <c r="CO36" s="219"/>
      <c r="CP36" s="219"/>
      <c r="CQ36" s="219">
        <f>1+1+1</f>
        <v>3</v>
      </c>
      <c r="CR36" s="219"/>
      <c r="CS36" s="219"/>
      <c r="CT36" s="219"/>
      <c r="CU36" s="219"/>
      <c r="CV36" s="219"/>
      <c r="CW36" s="219"/>
      <c r="CX36" s="219"/>
      <c r="CY36" s="219">
        <f>2+6+1</f>
        <v>9</v>
      </c>
      <c r="CZ36" s="219"/>
      <c r="DA36" s="219"/>
      <c r="DB36" s="219"/>
      <c r="DC36" s="219"/>
      <c r="DD36" s="219"/>
      <c r="DE36" s="219"/>
      <c r="DF36" s="219"/>
      <c r="DG36" s="220">
        <f t="shared" si="1"/>
        <v>12</v>
      </c>
      <c r="DH36" s="220"/>
      <c r="DI36" s="220"/>
      <c r="DJ36" s="220"/>
      <c r="DK36" s="220"/>
      <c r="DL36" s="220"/>
      <c r="DM36" s="220"/>
      <c r="DN36" s="220"/>
      <c r="DO36" s="219">
        <f t="shared" si="2"/>
        <v>1</v>
      </c>
      <c r="DP36" s="219"/>
      <c r="DQ36" s="219"/>
      <c r="DR36" s="219"/>
      <c r="DS36" s="219"/>
      <c r="DT36" s="219"/>
      <c r="DU36" s="219"/>
      <c r="DV36" s="219"/>
      <c r="DW36" s="219">
        <f t="shared" si="3"/>
        <v>5</v>
      </c>
      <c r="DX36" s="219"/>
      <c r="DY36" s="219"/>
      <c r="DZ36" s="219"/>
      <c r="EA36" s="219"/>
      <c r="EB36" s="219"/>
      <c r="EC36" s="219"/>
      <c r="ED36" s="219"/>
      <c r="EE36" s="219">
        <f t="shared" si="4"/>
        <v>12</v>
      </c>
      <c r="EF36" s="219"/>
      <c r="EG36" s="219"/>
      <c r="EH36" s="219"/>
      <c r="EI36" s="219"/>
      <c r="EJ36" s="219"/>
      <c r="EK36" s="219"/>
      <c r="EL36" s="219"/>
      <c r="EM36" s="220">
        <f t="shared" si="5"/>
        <v>18</v>
      </c>
      <c r="EN36" s="220"/>
      <c r="EO36" s="220"/>
      <c r="EP36" s="220"/>
      <c r="EQ36" s="220"/>
      <c r="ER36" s="220"/>
      <c r="ES36" s="220"/>
      <c r="ET36" s="220"/>
      <c r="EU36" s="219">
        <f>2+8+1+4</f>
        <v>15</v>
      </c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/>
      <c r="BD37" s="160"/>
      <c r="BE37" s="160"/>
      <c r="BF37" s="160"/>
      <c r="BG37" s="160"/>
      <c r="BH37" s="160"/>
      <c r="BI37" s="160"/>
      <c r="BJ37" s="160"/>
      <c r="BK37" s="160">
        <v>0</v>
      </c>
      <c r="BL37" s="160"/>
      <c r="BM37" s="160"/>
      <c r="BN37" s="160"/>
      <c r="BO37" s="160"/>
      <c r="BP37" s="160"/>
      <c r="BQ37" s="160"/>
      <c r="BR37" s="160"/>
      <c r="BS37" s="160">
        <f>1+2</f>
        <v>3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3</v>
      </c>
      <c r="CB37" s="201"/>
      <c r="CC37" s="201"/>
      <c r="CD37" s="201"/>
      <c r="CE37" s="201"/>
      <c r="CF37" s="201"/>
      <c r="CG37" s="201"/>
      <c r="CH37" s="201"/>
      <c r="CI37" s="160"/>
      <c r="CJ37" s="160"/>
      <c r="CK37" s="160"/>
      <c r="CL37" s="160"/>
      <c r="CM37" s="160"/>
      <c r="CN37" s="160"/>
      <c r="CO37" s="160"/>
      <c r="CP37" s="160"/>
      <c r="CQ37" s="160">
        <f>1</f>
        <v>1</v>
      </c>
      <c r="CR37" s="160"/>
      <c r="CS37" s="160"/>
      <c r="CT37" s="160"/>
      <c r="CU37" s="160"/>
      <c r="CV37" s="160"/>
      <c r="CW37" s="160"/>
      <c r="CX37" s="160"/>
      <c r="CY37" s="160">
        <f>3</f>
        <v>3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4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0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1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6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7</v>
      </c>
      <c r="EN37" s="201"/>
      <c r="EO37" s="201"/>
      <c r="EP37" s="201"/>
      <c r="EQ37" s="201"/>
      <c r="ER37" s="201"/>
      <c r="ES37" s="201"/>
      <c r="ET37" s="201"/>
      <c r="EU37" s="160">
        <f>4</f>
        <v>4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f>1</f>
        <v>1</v>
      </c>
      <c r="BD38" s="160"/>
      <c r="BE38" s="160"/>
      <c r="BF38" s="160"/>
      <c r="BG38" s="160"/>
      <c r="BH38" s="160"/>
      <c r="BI38" s="160"/>
      <c r="BJ38" s="160"/>
      <c r="BK38" s="160">
        <v>0</v>
      </c>
      <c r="BL38" s="160"/>
      <c r="BM38" s="160"/>
      <c r="BN38" s="160"/>
      <c r="BO38" s="160"/>
      <c r="BP38" s="160"/>
      <c r="BQ38" s="160"/>
      <c r="BR38" s="160"/>
      <c r="BS38" s="160">
        <v>0</v>
      </c>
      <c r="BT38" s="160"/>
      <c r="BU38" s="160"/>
      <c r="BV38" s="160"/>
      <c r="BW38" s="160"/>
      <c r="BX38" s="160"/>
      <c r="BY38" s="160"/>
      <c r="BZ38" s="160"/>
      <c r="CA38" s="201">
        <f t="shared" si="0"/>
        <v>1</v>
      </c>
      <c r="CB38" s="201"/>
      <c r="CC38" s="201"/>
      <c r="CD38" s="201"/>
      <c r="CE38" s="201"/>
      <c r="CF38" s="201"/>
      <c r="CG38" s="201"/>
      <c r="CH38" s="201"/>
      <c r="CI38" s="160">
        <v>0</v>
      </c>
      <c r="CJ38" s="160"/>
      <c r="CK38" s="160"/>
      <c r="CL38" s="160"/>
      <c r="CM38" s="160"/>
      <c r="CN38" s="160"/>
      <c r="CO38" s="160"/>
      <c r="CP38" s="160"/>
      <c r="CQ38" s="160">
        <v>0</v>
      </c>
      <c r="CR38" s="160"/>
      <c r="CS38" s="160"/>
      <c r="CT38" s="160"/>
      <c r="CU38" s="160"/>
      <c r="CV38" s="160"/>
      <c r="CW38" s="160"/>
      <c r="CX38" s="160"/>
      <c r="CY38" s="160">
        <v>0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0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1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0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0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1</v>
      </c>
      <c r="EN38" s="201"/>
      <c r="EO38" s="201"/>
      <c r="EP38" s="201"/>
      <c r="EQ38" s="201"/>
      <c r="ER38" s="201"/>
      <c r="ES38" s="201"/>
      <c r="ET38" s="201"/>
      <c r="EU38" s="160">
        <f>1</f>
        <v>1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>
        <v>0</v>
      </c>
      <c r="BD39" s="160"/>
      <c r="BE39" s="160"/>
      <c r="BF39" s="160"/>
      <c r="BG39" s="160"/>
      <c r="BH39" s="160"/>
      <c r="BI39" s="160"/>
      <c r="BJ39" s="160"/>
      <c r="BK39" s="160">
        <f>1+1</f>
        <v>2</v>
      </c>
      <c r="BL39" s="160"/>
      <c r="BM39" s="160"/>
      <c r="BN39" s="160"/>
      <c r="BO39" s="160"/>
      <c r="BP39" s="160"/>
      <c r="BQ39" s="160"/>
      <c r="BR39" s="160"/>
      <c r="BS39" s="160">
        <v>0</v>
      </c>
      <c r="BT39" s="160"/>
      <c r="BU39" s="160"/>
      <c r="BV39" s="160"/>
      <c r="BW39" s="160"/>
      <c r="BX39" s="160"/>
      <c r="BY39" s="160"/>
      <c r="BZ39" s="160"/>
      <c r="CA39" s="201">
        <f t="shared" si="0"/>
        <v>2</v>
      </c>
      <c r="CB39" s="201"/>
      <c r="CC39" s="201"/>
      <c r="CD39" s="201"/>
      <c r="CE39" s="201"/>
      <c r="CF39" s="201"/>
      <c r="CG39" s="201"/>
      <c r="CH39" s="201"/>
      <c r="CI39" s="160">
        <v>0</v>
      </c>
      <c r="CJ39" s="160"/>
      <c r="CK39" s="160"/>
      <c r="CL39" s="160"/>
      <c r="CM39" s="160"/>
      <c r="CN39" s="160"/>
      <c r="CO39" s="160"/>
      <c r="CP39" s="160"/>
      <c r="CQ39" s="160">
        <f>1+1</f>
        <v>2</v>
      </c>
      <c r="CR39" s="160"/>
      <c r="CS39" s="160"/>
      <c r="CT39" s="160"/>
      <c r="CU39" s="160"/>
      <c r="CV39" s="160"/>
      <c r="CW39" s="160"/>
      <c r="CX39" s="160"/>
      <c r="CY39" s="160">
        <f>2+3+1</f>
        <v>6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8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0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4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6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10</v>
      </c>
      <c r="EN39" s="201"/>
      <c r="EO39" s="201"/>
      <c r="EP39" s="201"/>
      <c r="EQ39" s="201"/>
      <c r="ER39" s="201"/>
      <c r="ES39" s="201"/>
      <c r="ET39" s="201"/>
      <c r="EU39" s="160">
        <f>2+4+1+3</f>
        <v>10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7" t="s">
        <v>328</v>
      </c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20">
        <f t="shared" si="0"/>
        <v>0</v>
      </c>
      <c r="CB40" s="220"/>
      <c r="CC40" s="220"/>
      <c r="CD40" s="220"/>
      <c r="CE40" s="220"/>
      <c r="CF40" s="220"/>
      <c r="CG40" s="220"/>
      <c r="CH40" s="220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20">
        <f t="shared" si="1"/>
        <v>0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0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0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0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0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7" t="s">
        <v>329</v>
      </c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20">
        <f t="shared" si="0"/>
        <v>0</v>
      </c>
      <c r="CB42" s="220"/>
      <c r="CC42" s="220"/>
      <c r="CD42" s="220"/>
      <c r="CE42" s="220"/>
      <c r="CF42" s="220"/>
      <c r="CG42" s="220"/>
      <c r="CH42" s="220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>
        <v>0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0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0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0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0</v>
      </c>
      <c r="EN42" s="220"/>
      <c r="EO42" s="220"/>
      <c r="EP42" s="220"/>
      <c r="EQ42" s="220"/>
      <c r="ER42" s="220"/>
      <c r="ES42" s="220"/>
      <c r="ET42" s="220"/>
      <c r="EU42" s="219">
        <v>0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201">
        <f t="shared" si="0"/>
        <v>0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201">
        <f t="shared" si="1"/>
        <v>0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0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0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0</v>
      </c>
      <c r="EN43" s="201"/>
      <c r="EO43" s="201"/>
      <c r="EP43" s="201"/>
      <c r="EQ43" s="201"/>
      <c r="ER43" s="201"/>
      <c r="ES43" s="201"/>
      <c r="ET43" s="201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201">
        <f t="shared" si="0"/>
        <v>0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>
        <v>0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0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0</v>
      </c>
      <c r="DX44" s="160"/>
      <c r="DY44" s="160"/>
      <c r="DZ44" s="160"/>
      <c r="EA44" s="160"/>
      <c r="EB44" s="160"/>
      <c r="EC44" s="160"/>
      <c r="ED44" s="160"/>
      <c r="EE44" s="160">
        <v>0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0</v>
      </c>
      <c r="EN44" s="201"/>
      <c r="EO44" s="201"/>
      <c r="EP44" s="201"/>
      <c r="EQ44" s="201"/>
      <c r="ER44" s="201"/>
      <c r="ES44" s="201"/>
      <c r="ET44" s="201"/>
      <c r="EU44" s="160">
        <v>0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201">
        <f t="shared" si="0"/>
        <v>0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1">
        <f t="shared" si="1"/>
        <v>0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0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0</v>
      </c>
      <c r="EN45" s="201"/>
      <c r="EO45" s="201"/>
      <c r="EP45" s="201"/>
      <c r="EQ45" s="201"/>
      <c r="ER45" s="201"/>
      <c r="ES45" s="201"/>
      <c r="ET45" s="201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7" t="s">
        <v>333</v>
      </c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9">
        <v>0</v>
      </c>
      <c r="BD46" s="219"/>
      <c r="BE46" s="219"/>
      <c r="BF46" s="219"/>
      <c r="BG46" s="219"/>
      <c r="BH46" s="219"/>
      <c r="BI46" s="219"/>
      <c r="BJ46" s="219"/>
      <c r="BK46" s="219">
        <v>0</v>
      </c>
      <c r="BL46" s="219"/>
      <c r="BM46" s="219"/>
      <c r="BN46" s="219"/>
      <c r="BO46" s="219"/>
      <c r="BP46" s="219"/>
      <c r="BQ46" s="219"/>
      <c r="BR46" s="219"/>
      <c r="BS46" s="219">
        <v>0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0</v>
      </c>
      <c r="CB46" s="220"/>
      <c r="CC46" s="220"/>
      <c r="CD46" s="220"/>
      <c r="CE46" s="220"/>
      <c r="CF46" s="220"/>
      <c r="CG46" s="220"/>
      <c r="CH46" s="220"/>
      <c r="CI46" s="219">
        <v>0</v>
      </c>
      <c r="CJ46" s="219"/>
      <c r="CK46" s="219"/>
      <c r="CL46" s="219"/>
      <c r="CM46" s="219"/>
      <c r="CN46" s="219"/>
      <c r="CO46" s="219"/>
      <c r="CP46" s="219"/>
      <c r="CQ46" s="219">
        <f>1</f>
        <v>1</v>
      </c>
      <c r="CR46" s="219"/>
      <c r="CS46" s="219"/>
      <c r="CT46" s="219"/>
      <c r="CU46" s="219"/>
      <c r="CV46" s="219"/>
      <c r="CW46" s="219"/>
      <c r="CX46" s="219"/>
      <c r="CY46" s="219">
        <v>0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1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0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1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0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1</v>
      </c>
      <c r="EN46" s="220"/>
      <c r="EO46" s="220"/>
      <c r="EP46" s="220"/>
      <c r="EQ46" s="220"/>
      <c r="ER46" s="220"/>
      <c r="ES46" s="220"/>
      <c r="ET46" s="220"/>
      <c r="EU46" s="219">
        <f>1</f>
        <v>1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/>
      <c r="BD47" s="160"/>
      <c r="BE47" s="160"/>
      <c r="BF47" s="160"/>
      <c r="BG47" s="160"/>
      <c r="BH47" s="160"/>
      <c r="BI47" s="160"/>
      <c r="BJ47" s="160"/>
      <c r="BK47" s="160">
        <v>0</v>
      </c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201">
        <f t="shared" si="0"/>
        <v>0</v>
      </c>
      <c r="CB47" s="201"/>
      <c r="CC47" s="201"/>
      <c r="CD47" s="201"/>
      <c r="CE47" s="201"/>
      <c r="CF47" s="201"/>
      <c r="CG47" s="201"/>
      <c r="CH47" s="201"/>
      <c r="CI47" s="160"/>
      <c r="CJ47" s="160"/>
      <c r="CK47" s="160"/>
      <c r="CL47" s="160"/>
      <c r="CM47" s="160"/>
      <c r="CN47" s="160"/>
      <c r="CO47" s="160"/>
      <c r="CP47" s="160"/>
      <c r="CQ47" s="160">
        <v>0</v>
      </c>
      <c r="CR47" s="160"/>
      <c r="CS47" s="160"/>
      <c r="CT47" s="160"/>
      <c r="CU47" s="160"/>
      <c r="CV47" s="160"/>
      <c r="CW47" s="160"/>
      <c r="CX47" s="160"/>
      <c r="CY47" s="160">
        <v>0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0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0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0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0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0</v>
      </c>
      <c r="EN47" s="201"/>
      <c r="EO47" s="201"/>
      <c r="EP47" s="201"/>
      <c r="EQ47" s="201"/>
      <c r="ER47" s="201"/>
      <c r="ES47" s="201"/>
      <c r="ET47" s="201"/>
      <c r="EU47" s="160">
        <v>0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/>
      <c r="BD48" s="160"/>
      <c r="BE48" s="160"/>
      <c r="BF48" s="160"/>
      <c r="BG48" s="160"/>
      <c r="BH48" s="160"/>
      <c r="BI48" s="160"/>
      <c r="BJ48" s="160"/>
      <c r="BK48" s="160">
        <v>0</v>
      </c>
      <c r="BL48" s="160"/>
      <c r="BM48" s="160"/>
      <c r="BN48" s="160"/>
      <c r="BO48" s="160"/>
      <c r="BP48" s="160"/>
      <c r="BQ48" s="160"/>
      <c r="BR48" s="160"/>
      <c r="BS48" s="160">
        <v>0</v>
      </c>
      <c r="BT48" s="160"/>
      <c r="BU48" s="160"/>
      <c r="BV48" s="160"/>
      <c r="BW48" s="160"/>
      <c r="BX48" s="160"/>
      <c r="BY48" s="160"/>
      <c r="BZ48" s="160"/>
      <c r="CA48" s="201">
        <f t="shared" si="0"/>
        <v>0</v>
      </c>
      <c r="CB48" s="201"/>
      <c r="CC48" s="201"/>
      <c r="CD48" s="201"/>
      <c r="CE48" s="201"/>
      <c r="CF48" s="201"/>
      <c r="CG48" s="201"/>
      <c r="CH48" s="201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201">
        <f t="shared" si="1"/>
        <v>0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0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0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0</v>
      </c>
      <c r="EN48" s="201"/>
      <c r="EO48" s="201"/>
      <c r="EP48" s="201"/>
      <c r="EQ48" s="201"/>
      <c r="ER48" s="201"/>
      <c r="ES48" s="201"/>
      <c r="ET48" s="201"/>
      <c r="EU48" s="160">
        <v>0</v>
      </c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>
        <v>0</v>
      </c>
      <c r="BT49" s="160"/>
      <c r="BU49" s="160"/>
      <c r="BV49" s="160"/>
      <c r="BW49" s="160"/>
      <c r="BX49" s="160"/>
      <c r="BY49" s="160"/>
      <c r="BZ49" s="160"/>
      <c r="CA49" s="201">
        <f t="shared" si="0"/>
        <v>0</v>
      </c>
      <c r="CB49" s="201"/>
      <c r="CC49" s="201"/>
      <c r="CD49" s="201"/>
      <c r="CE49" s="201"/>
      <c r="CF49" s="201"/>
      <c r="CG49" s="201"/>
      <c r="CH49" s="201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201">
        <f t="shared" si="1"/>
        <v>0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0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0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0</v>
      </c>
      <c r="EN49" s="201"/>
      <c r="EO49" s="201"/>
      <c r="EP49" s="201"/>
      <c r="EQ49" s="201"/>
      <c r="ER49" s="201"/>
      <c r="ES49" s="201"/>
      <c r="ET49" s="201"/>
      <c r="EU49" s="160">
        <v>0</v>
      </c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201">
        <f t="shared" si="1"/>
        <v>0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0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0</v>
      </c>
      <c r="EN50" s="201"/>
      <c r="EO50" s="201"/>
      <c r="EP50" s="201"/>
      <c r="EQ50" s="201"/>
      <c r="ER50" s="201"/>
      <c r="ES50" s="201"/>
      <c r="ET50" s="201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/>
      <c r="BD51" s="160"/>
      <c r="BE51" s="160"/>
      <c r="BF51" s="160"/>
      <c r="BG51" s="160"/>
      <c r="BH51" s="160"/>
      <c r="BI51" s="160"/>
      <c r="BJ51" s="160"/>
      <c r="BK51" s="160">
        <v>0</v>
      </c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201">
        <f t="shared" si="0"/>
        <v>0</v>
      </c>
      <c r="CB51" s="201"/>
      <c r="CC51" s="201"/>
      <c r="CD51" s="201"/>
      <c r="CE51" s="201"/>
      <c r="CF51" s="201"/>
      <c r="CG51" s="201"/>
      <c r="CH51" s="201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201">
        <f t="shared" si="1"/>
        <v>0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0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0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0</v>
      </c>
      <c r="EN51" s="201"/>
      <c r="EO51" s="201"/>
      <c r="EP51" s="201"/>
      <c r="EQ51" s="201"/>
      <c r="ER51" s="201"/>
      <c r="ES51" s="201"/>
      <c r="ET51" s="201"/>
      <c r="EU51" s="160">
        <v>0</v>
      </c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201">
        <f t="shared" si="0"/>
        <v>0</v>
      </c>
      <c r="CB52" s="201"/>
      <c r="CC52" s="201"/>
      <c r="CD52" s="201"/>
      <c r="CE52" s="201"/>
      <c r="CF52" s="201"/>
      <c r="CG52" s="201"/>
      <c r="CH52" s="201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201">
        <f t="shared" si="1"/>
        <v>0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0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0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0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201">
        <f t="shared" si="0"/>
        <v>0</v>
      </c>
      <c r="CB53" s="201"/>
      <c r="CC53" s="201"/>
      <c r="CD53" s="201"/>
      <c r="CE53" s="201"/>
      <c r="CF53" s="201"/>
      <c r="CG53" s="201"/>
      <c r="CH53" s="201"/>
      <c r="CI53" s="160"/>
      <c r="CJ53" s="160"/>
      <c r="CK53" s="160"/>
      <c r="CL53" s="160"/>
      <c r="CM53" s="160"/>
      <c r="CN53" s="160"/>
      <c r="CO53" s="160"/>
      <c r="CP53" s="160"/>
      <c r="CQ53" s="160">
        <f>1</f>
        <v>1</v>
      </c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201">
        <f t="shared" si="1"/>
        <v>1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0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1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0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1</v>
      </c>
      <c r="EN53" s="201"/>
      <c r="EO53" s="201"/>
      <c r="EP53" s="201"/>
      <c r="EQ53" s="201"/>
      <c r="ER53" s="201"/>
      <c r="ES53" s="201"/>
      <c r="ET53" s="201"/>
      <c r="EU53" s="160">
        <f>1</f>
        <v>1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201">
        <f t="shared" si="0"/>
        <v>0</v>
      </c>
      <c r="CB54" s="201"/>
      <c r="CC54" s="201"/>
      <c r="CD54" s="201"/>
      <c r="CE54" s="201"/>
      <c r="CF54" s="201"/>
      <c r="CG54" s="201"/>
      <c r="CH54" s="201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201">
        <f t="shared" si="1"/>
        <v>0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0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0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0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0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201">
        <f t="shared" si="1"/>
        <v>0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0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0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201">
        <f t="shared" si="0"/>
        <v>0</v>
      </c>
      <c r="CB56" s="201"/>
      <c r="CC56" s="201"/>
      <c r="CD56" s="201"/>
      <c r="CE56" s="201"/>
      <c r="CF56" s="201"/>
      <c r="CG56" s="201"/>
      <c r="CH56" s="201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201">
        <f t="shared" si="1"/>
        <v>0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0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0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0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0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201">
        <f t="shared" si="0"/>
        <v>0</v>
      </c>
      <c r="CB57" s="201"/>
      <c r="CC57" s="201"/>
      <c r="CD57" s="201"/>
      <c r="CE57" s="201"/>
      <c r="CF57" s="201"/>
      <c r="CG57" s="201"/>
      <c r="CH57" s="201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201">
        <f t="shared" si="1"/>
        <v>0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0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0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0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7" t="s">
        <v>339</v>
      </c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9"/>
      <c r="BD59" s="219"/>
      <c r="BE59" s="219"/>
      <c r="BF59" s="219"/>
      <c r="BG59" s="219"/>
      <c r="BH59" s="219"/>
      <c r="BI59" s="219"/>
      <c r="BJ59" s="219"/>
      <c r="BK59" s="219">
        <v>0</v>
      </c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20">
        <f t="shared" si="0"/>
        <v>0</v>
      </c>
      <c r="CB59" s="220"/>
      <c r="CC59" s="220"/>
      <c r="CD59" s="220"/>
      <c r="CE59" s="220"/>
      <c r="CF59" s="220"/>
      <c r="CG59" s="220"/>
      <c r="CH59" s="220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20">
        <f t="shared" si="1"/>
        <v>0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0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0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0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0</v>
      </c>
      <c r="EN59" s="220"/>
      <c r="EO59" s="220"/>
      <c r="EP59" s="220"/>
      <c r="EQ59" s="220"/>
      <c r="ER59" s="220"/>
      <c r="ES59" s="220"/>
      <c r="ET59" s="220"/>
      <c r="EU59" s="219">
        <v>0</v>
      </c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>
        <v>0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>
        <v>0</v>
      </c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201">
        <f t="shared" si="0"/>
        <v>0</v>
      </c>
      <c r="CB61" s="201"/>
      <c r="CC61" s="201"/>
      <c r="CD61" s="201"/>
      <c r="CE61" s="201"/>
      <c r="CF61" s="201"/>
      <c r="CG61" s="201"/>
      <c r="CH61" s="201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201">
        <f t="shared" si="1"/>
        <v>0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0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0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0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0</v>
      </c>
      <c r="EN61" s="201"/>
      <c r="EO61" s="201"/>
      <c r="EP61" s="201"/>
      <c r="EQ61" s="201"/>
      <c r="ER61" s="201"/>
      <c r="ES61" s="201"/>
      <c r="ET61" s="201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201">
        <f t="shared" si="0"/>
        <v>0</v>
      </c>
      <c r="CB62" s="201"/>
      <c r="CC62" s="201"/>
      <c r="CD62" s="201"/>
      <c r="CE62" s="201"/>
      <c r="CF62" s="201"/>
      <c r="CG62" s="201"/>
      <c r="CH62" s="201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201">
        <f t="shared" si="1"/>
        <v>0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0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0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0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0</v>
      </c>
      <c r="EN62" s="201"/>
      <c r="EO62" s="201"/>
      <c r="EP62" s="201"/>
      <c r="EQ62" s="201"/>
      <c r="ER62" s="201"/>
      <c r="ES62" s="201"/>
      <c r="ET62" s="201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7" t="s">
        <v>343</v>
      </c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9"/>
      <c r="BD63" s="219"/>
      <c r="BE63" s="219"/>
      <c r="BF63" s="219"/>
      <c r="BG63" s="219"/>
      <c r="BH63" s="219"/>
      <c r="BI63" s="219"/>
      <c r="BJ63" s="219"/>
      <c r="BK63" s="219">
        <f>1</f>
        <v>1</v>
      </c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20">
        <f t="shared" si="0"/>
        <v>1</v>
      </c>
      <c r="CB63" s="220"/>
      <c r="CC63" s="220"/>
      <c r="CD63" s="220"/>
      <c r="CE63" s="220"/>
      <c r="CF63" s="220"/>
      <c r="CG63" s="220"/>
      <c r="CH63" s="220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20">
        <f t="shared" si="1"/>
        <v>0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0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1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0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1</v>
      </c>
      <c r="EN63" s="220"/>
      <c r="EO63" s="220"/>
      <c r="EP63" s="220"/>
      <c r="EQ63" s="220"/>
      <c r="ER63" s="220"/>
      <c r="ES63" s="220"/>
      <c r="ET63" s="220"/>
      <c r="EU63" s="219">
        <v>0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/>
      <c r="BD64" s="160"/>
      <c r="BE64" s="160"/>
      <c r="BF64" s="160"/>
      <c r="BG64" s="160"/>
      <c r="BH64" s="160"/>
      <c r="BI64" s="160"/>
      <c r="BJ64" s="160"/>
      <c r="BK64" s="160">
        <f>1</f>
        <v>1</v>
      </c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201">
        <f t="shared" si="0"/>
        <v>1</v>
      </c>
      <c r="CB64" s="201"/>
      <c r="CC64" s="201"/>
      <c r="CD64" s="201"/>
      <c r="CE64" s="201"/>
      <c r="CF64" s="201"/>
      <c r="CG64" s="201"/>
      <c r="CH64" s="201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201">
        <f t="shared" si="1"/>
        <v>0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0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1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0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1</v>
      </c>
      <c r="EN64" s="201"/>
      <c r="EO64" s="201"/>
      <c r="EP64" s="201"/>
      <c r="EQ64" s="201"/>
      <c r="ER64" s="201"/>
      <c r="ES64" s="201"/>
      <c r="ET64" s="201"/>
      <c r="EU64" s="160">
        <v>0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201">
        <f t="shared" si="0"/>
        <v>0</v>
      </c>
      <c r="CB65" s="201"/>
      <c r="CC65" s="201"/>
      <c r="CD65" s="201"/>
      <c r="CE65" s="201"/>
      <c r="CF65" s="201"/>
      <c r="CG65" s="201"/>
      <c r="CH65" s="201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201">
        <f t="shared" si="1"/>
        <v>0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0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0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0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0</v>
      </c>
      <c r="EN65" s="201"/>
      <c r="EO65" s="201"/>
      <c r="EP65" s="201"/>
      <c r="EQ65" s="201"/>
      <c r="ER65" s="201"/>
      <c r="ES65" s="201"/>
      <c r="ET65" s="201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201">
        <f t="shared" si="0"/>
        <v>0</v>
      </c>
      <c r="CB66" s="201"/>
      <c r="CC66" s="201"/>
      <c r="CD66" s="201"/>
      <c r="CE66" s="201"/>
      <c r="CF66" s="201"/>
      <c r="CG66" s="201"/>
      <c r="CH66" s="201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201">
        <f t="shared" si="1"/>
        <v>0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0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0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0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0</v>
      </c>
      <c r="CB67" s="201"/>
      <c r="CC67" s="201"/>
      <c r="CD67" s="201"/>
      <c r="CE67" s="201"/>
      <c r="CF67" s="201"/>
      <c r="CG67" s="201"/>
      <c r="CH67" s="201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201">
        <f t="shared" si="1"/>
        <v>0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0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0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0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0</v>
      </c>
      <c r="EN67" s="201"/>
      <c r="EO67" s="201"/>
      <c r="EP67" s="201"/>
      <c r="EQ67" s="201"/>
      <c r="ER67" s="201"/>
      <c r="ES67" s="201"/>
      <c r="ET67" s="201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7" t="s">
        <v>348</v>
      </c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20">
        <f t="shared" si="0"/>
        <v>0</v>
      </c>
      <c r="CB68" s="220"/>
      <c r="CC68" s="220"/>
      <c r="CD68" s="220"/>
      <c r="CE68" s="220"/>
      <c r="CF68" s="220"/>
      <c r="CG68" s="220"/>
      <c r="CH68" s="220"/>
      <c r="CI68" s="219">
        <f>1</f>
        <v>1</v>
      </c>
      <c r="CJ68" s="219"/>
      <c r="CK68" s="219"/>
      <c r="CL68" s="219"/>
      <c r="CM68" s="219"/>
      <c r="CN68" s="219"/>
      <c r="CO68" s="219"/>
      <c r="CP68" s="219"/>
      <c r="CQ68" s="219">
        <f>1+1+3</f>
        <v>5</v>
      </c>
      <c r="CR68" s="219"/>
      <c r="CS68" s="219"/>
      <c r="CT68" s="219"/>
      <c r="CU68" s="219"/>
      <c r="CV68" s="219"/>
      <c r="CW68" s="219"/>
      <c r="CX68" s="219"/>
      <c r="CY68" s="219">
        <f>1</f>
        <v>1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7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1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5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1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7</v>
      </c>
      <c r="EN68" s="220"/>
      <c r="EO68" s="220"/>
      <c r="EP68" s="220"/>
      <c r="EQ68" s="220"/>
      <c r="ER68" s="220"/>
      <c r="ES68" s="220"/>
      <c r="ET68" s="220"/>
      <c r="EU68" s="219">
        <f>1+2</f>
        <v>3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201">
        <f t="shared" si="0"/>
        <v>0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0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0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0</v>
      </c>
      <c r="EN69" s="201"/>
      <c r="EO69" s="201"/>
      <c r="EP69" s="201"/>
      <c r="EQ69" s="201"/>
      <c r="ER69" s="201"/>
      <c r="ES69" s="201"/>
      <c r="ET69" s="201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/>
      <c r="CJ70" s="160"/>
      <c r="CK70" s="160"/>
      <c r="CL70" s="160"/>
      <c r="CM70" s="160"/>
      <c r="CN70" s="160"/>
      <c r="CO70" s="160"/>
      <c r="CP70" s="160"/>
      <c r="CQ70" s="160">
        <f>1+2</f>
        <v>3</v>
      </c>
      <c r="CR70" s="160"/>
      <c r="CS70" s="160"/>
      <c r="CT70" s="160"/>
      <c r="CU70" s="160"/>
      <c r="CV70" s="160"/>
      <c r="CW70" s="160"/>
      <c r="CX70" s="160"/>
      <c r="CY70" s="160">
        <f>1</f>
        <v>1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4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3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1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4</v>
      </c>
      <c r="EN70" s="201"/>
      <c r="EO70" s="201"/>
      <c r="EP70" s="201"/>
      <c r="EQ70" s="201"/>
      <c r="ER70" s="201"/>
      <c r="ES70" s="201"/>
      <c r="ET70" s="201"/>
      <c r="EU70" s="160">
        <f>1+2</f>
        <v>3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201">
        <f>CI71+CQ71+CY71</f>
        <v>0</v>
      </c>
      <c r="DH71" s="201"/>
      <c r="DI71" s="201"/>
      <c r="DJ71" s="201"/>
      <c r="DK71" s="201"/>
      <c r="DL71" s="201"/>
      <c r="DM71" s="201"/>
      <c r="DN71" s="201"/>
      <c r="DO71" s="160">
        <f>BC71+CI71</f>
        <v>0</v>
      </c>
      <c r="DP71" s="160"/>
      <c r="DQ71" s="160"/>
      <c r="DR71" s="160"/>
      <c r="DS71" s="160"/>
      <c r="DT71" s="160"/>
      <c r="DU71" s="160"/>
      <c r="DV71" s="160"/>
      <c r="DW71" s="160">
        <f>BK71+CQ71</f>
        <v>0</v>
      </c>
      <c r="DX71" s="160"/>
      <c r="DY71" s="160"/>
      <c r="DZ71" s="160"/>
      <c r="EA71" s="160"/>
      <c r="EB71" s="160"/>
      <c r="EC71" s="160"/>
      <c r="ED71" s="160"/>
      <c r="EE71" s="160">
        <f>BS71+CY71</f>
        <v>0</v>
      </c>
      <c r="EF71" s="160"/>
      <c r="EG71" s="160"/>
      <c r="EH71" s="160"/>
      <c r="EI71" s="160"/>
      <c r="EJ71" s="160"/>
      <c r="EK71" s="160"/>
      <c r="EL71" s="160"/>
      <c r="EM71" s="201">
        <f>CA71+DG71</f>
        <v>0</v>
      </c>
      <c r="EN71" s="201"/>
      <c r="EO71" s="201"/>
      <c r="EP71" s="201"/>
      <c r="EQ71" s="201"/>
      <c r="ER71" s="201"/>
      <c r="ES71" s="201"/>
      <c r="ET71" s="201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20">
        <f>BC72+BK72+BS72</f>
        <v>0</v>
      </c>
      <c r="CB72" s="220"/>
      <c r="CC72" s="220"/>
      <c r="CD72" s="220"/>
      <c r="CE72" s="220"/>
      <c r="CF72" s="220"/>
      <c r="CG72" s="220"/>
      <c r="CH72" s="220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>
        <f>4</f>
        <v>4</v>
      </c>
      <c r="CZ72" s="219"/>
      <c r="DA72" s="219"/>
      <c r="DB72" s="219"/>
      <c r="DC72" s="219"/>
      <c r="DD72" s="219"/>
      <c r="DE72" s="219"/>
      <c r="DF72" s="219"/>
      <c r="DG72" s="220">
        <f>CI72+CQ72+CY72</f>
        <v>4</v>
      </c>
      <c r="DH72" s="220"/>
      <c r="DI72" s="220"/>
      <c r="DJ72" s="220"/>
      <c r="DK72" s="220"/>
      <c r="DL72" s="220"/>
      <c r="DM72" s="220"/>
      <c r="DN72" s="220"/>
      <c r="DO72" s="219">
        <f>BC72+CI72</f>
        <v>0</v>
      </c>
      <c r="DP72" s="219"/>
      <c r="DQ72" s="219"/>
      <c r="DR72" s="219"/>
      <c r="DS72" s="219"/>
      <c r="DT72" s="219"/>
      <c r="DU72" s="219"/>
      <c r="DV72" s="219"/>
      <c r="DW72" s="219">
        <f>BK72+CQ72</f>
        <v>0</v>
      </c>
      <c r="DX72" s="219"/>
      <c r="DY72" s="219"/>
      <c r="DZ72" s="219"/>
      <c r="EA72" s="219"/>
      <c r="EB72" s="219"/>
      <c r="EC72" s="219"/>
      <c r="ED72" s="219"/>
      <c r="EE72" s="219">
        <f>BS72+CY72</f>
        <v>4</v>
      </c>
      <c r="EF72" s="219"/>
      <c r="EG72" s="219"/>
      <c r="EH72" s="219"/>
      <c r="EI72" s="219"/>
      <c r="EJ72" s="219"/>
      <c r="EK72" s="219"/>
      <c r="EL72" s="219"/>
      <c r="EM72" s="220">
        <f>CA72+DG72</f>
        <v>4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1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3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3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7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1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10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15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26</v>
      </c>
      <c r="DH73" s="201"/>
      <c r="DI73" s="201"/>
      <c r="DJ73" s="201"/>
      <c r="DK73" s="201"/>
      <c r="DL73" s="201"/>
      <c r="DM73" s="201"/>
      <c r="DN73" s="201"/>
      <c r="DO73" s="160">
        <f>BC73+CI73</f>
        <v>2</v>
      </c>
      <c r="DP73" s="160"/>
      <c r="DQ73" s="160"/>
      <c r="DR73" s="160"/>
      <c r="DS73" s="160"/>
      <c r="DT73" s="160"/>
      <c r="DU73" s="160"/>
      <c r="DV73" s="160"/>
      <c r="DW73" s="160">
        <f>BK73+CQ73</f>
        <v>13</v>
      </c>
      <c r="DX73" s="160"/>
      <c r="DY73" s="160"/>
      <c r="DZ73" s="160"/>
      <c r="EA73" s="160"/>
      <c r="EB73" s="160"/>
      <c r="EC73" s="160"/>
      <c r="ED73" s="160"/>
      <c r="EE73" s="160">
        <f>BS73+CY73</f>
        <v>18</v>
      </c>
      <c r="EF73" s="160"/>
      <c r="EG73" s="160"/>
      <c r="EH73" s="160"/>
      <c r="EI73" s="160"/>
      <c r="EJ73" s="160"/>
      <c r="EK73" s="160"/>
      <c r="EL73" s="160"/>
      <c r="EM73" s="201">
        <f>CA73+DG73</f>
        <v>33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20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CQ73:CX73"/>
    <mergeCell ref="CY73:DF73"/>
    <mergeCell ref="DG73:DN73"/>
    <mergeCell ref="EU73:FG73"/>
    <mergeCell ref="DO73:DV73"/>
    <mergeCell ref="DW73:ED73"/>
    <mergeCell ref="EE73:EL73"/>
    <mergeCell ref="EM73:ET73"/>
    <mergeCell ref="EM72:ET72"/>
    <mergeCell ref="EU72:FG72"/>
    <mergeCell ref="B73:AJ73"/>
    <mergeCell ref="AK73:AQ73"/>
    <mergeCell ref="AR73:BB73"/>
    <mergeCell ref="BC73:BJ73"/>
    <mergeCell ref="BK73:BR73"/>
    <mergeCell ref="BS73:BZ73"/>
    <mergeCell ref="CA73:CH73"/>
    <mergeCell ref="CI73:CP73"/>
    <mergeCell ref="CQ72:CX72"/>
    <mergeCell ref="CY72:DF72"/>
    <mergeCell ref="DG72:DN72"/>
    <mergeCell ref="DO72:DV72"/>
    <mergeCell ref="DW72:ED72"/>
    <mergeCell ref="EE72:EL72"/>
    <mergeCell ref="EM71:ET71"/>
    <mergeCell ref="EU71:FG71"/>
    <mergeCell ref="B72:AJ72"/>
    <mergeCell ref="AK72:AQ72"/>
    <mergeCell ref="AR72:BB72"/>
    <mergeCell ref="BC72:BJ72"/>
    <mergeCell ref="BK72:BR72"/>
    <mergeCell ref="BS72:BZ72"/>
    <mergeCell ref="CA72:CH72"/>
    <mergeCell ref="CI72:CP72"/>
    <mergeCell ref="CQ71:CX71"/>
    <mergeCell ref="CY71:DF71"/>
    <mergeCell ref="DG71:DN71"/>
    <mergeCell ref="DO71:DV71"/>
    <mergeCell ref="DW71:ED71"/>
    <mergeCell ref="EE71:EL71"/>
    <mergeCell ref="EM70:ET70"/>
    <mergeCell ref="EU70:FG70"/>
    <mergeCell ref="B71:AJ71"/>
    <mergeCell ref="AK71:AQ71"/>
    <mergeCell ref="AR71:BB71"/>
    <mergeCell ref="BC71:BJ71"/>
    <mergeCell ref="BK71:BR71"/>
    <mergeCell ref="BS71:BZ71"/>
    <mergeCell ref="CA71:CH71"/>
    <mergeCell ref="CI71:CP71"/>
    <mergeCell ref="CQ70:CX70"/>
    <mergeCell ref="CY70:DF70"/>
    <mergeCell ref="DG70:DN70"/>
    <mergeCell ref="DO70:DV70"/>
    <mergeCell ref="DW70:ED70"/>
    <mergeCell ref="EE70:EL70"/>
    <mergeCell ref="EM69:ET69"/>
    <mergeCell ref="EU69:FG69"/>
    <mergeCell ref="B70:AJ70"/>
    <mergeCell ref="AK70:AQ70"/>
    <mergeCell ref="AR70:BB70"/>
    <mergeCell ref="BC70:BJ70"/>
    <mergeCell ref="BK70:BR70"/>
    <mergeCell ref="BS70:BZ70"/>
    <mergeCell ref="CA70:CH70"/>
    <mergeCell ref="CI70:CP70"/>
    <mergeCell ref="CQ69:CX69"/>
    <mergeCell ref="CY69:DF69"/>
    <mergeCell ref="DG69:DN69"/>
    <mergeCell ref="DO69:DV69"/>
    <mergeCell ref="DW69:ED69"/>
    <mergeCell ref="EE69:EL69"/>
    <mergeCell ref="EM68:ET68"/>
    <mergeCell ref="EU68:FG68"/>
    <mergeCell ref="B69:AJ69"/>
    <mergeCell ref="AK69:AQ69"/>
    <mergeCell ref="AR69:BB69"/>
    <mergeCell ref="BC69:BJ69"/>
    <mergeCell ref="BK69:BR69"/>
    <mergeCell ref="BS69:BZ69"/>
    <mergeCell ref="CA69:CH69"/>
    <mergeCell ref="CI69:CP69"/>
    <mergeCell ref="CQ68:CX68"/>
    <mergeCell ref="CY68:DF68"/>
    <mergeCell ref="DG68:DN68"/>
    <mergeCell ref="DO68:DV68"/>
    <mergeCell ref="DW68:ED68"/>
    <mergeCell ref="EE68:EL68"/>
    <mergeCell ref="EM67:ET67"/>
    <mergeCell ref="EU67:FG67"/>
    <mergeCell ref="B68:AJ68"/>
    <mergeCell ref="AK68:AQ68"/>
    <mergeCell ref="AR68:BB68"/>
    <mergeCell ref="BC68:BJ68"/>
    <mergeCell ref="BK68:BR68"/>
    <mergeCell ref="BS68:BZ68"/>
    <mergeCell ref="CA68:CH68"/>
    <mergeCell ref="CI68:CP68"/>
    <mergeCell ref="CQ67:CX67"/>
    <mergeCell ref="CY67:DF67"/>
    <mergeCell ref="DG67:DN67"/>
    <mergeCell ref="DO67:DV67"/>
    <mergeCell ref="DW67:ED67"/>
    <mergeCell ref="EE67:EL67"/>
    <mergeCell ref="EM66:ET66"/>
    <mergeCell ref="EU66:FG66"/>
    <mergeCell ref="B67:AJ67"/>
    <mergeCell ref="AK67:AQ67"/>
    <mergeCell ref="AR67:BB67"/>
    <mergeCell ref="BC67:BJ67"/>
    <mergeCell ref="BK67:BR67"/>
    <mergeCell ref="BS67:BZ67"/>
    <mergeCell ref="CA67:CH67"/>
    <mergeCell ref="CI67:CP67"/>
    <mergeCell ref="CQ66:CX66"/>
    <mergeCell ref="CY66:DF66"/>
    <mergeCell ref="DG66:DN66"/>
    <mergeCell ref="DO66:DV66"/>
    <mergeCell ref="DW66:ED66"/>
    <mergeCell ref="EE66:EL66"/>
    <mergeCell ref="EM65:ET65"/>
    <mergeCell ref="EU65:FG65"/>
    <mergeCell ref="B66:AJ66"/>
    <mergeCell ref="AK66:AQ66"/>
    <mergeCell ref="AR66:BB66"/>
    <mergeCell ref="BC66:BJ66"/>
    <mergeCell ref="BK66:BR66"/>
    <mergeCell ref="BS66:BZ66"/>
    <mergeCell ref="CA66:CH66"/>
    <mergeCell ref="CI66:CP66"/>
    <mergeCell ref="CQ65:CX65"/>
    <mergeCell ref="CY65:DF65"/>
    <mergeCell ref="DG65:DN65"/>
    <mergeCell ref="DO65:DV65"/>
    <mergeCell ref="DW65:ED65"/>
    <mergeCell ref="EE65:EL65"/>
    <mergeCell ref="EM64:ET64"/>
    <mergeCell ref="EU64:FG64"/>
    <mergeCell ref="B65:AJ65"/>
    <mergeCell ref="AK65:AQ65"/>
    <mergeCell ref="AR65:BB65"/>
    <mergeCell ref="BC65:BJ65"/>
    <mergeCell ref="BK65:BR65"/>
    <mergeCell ref="BS65:BZ65"/>
    <mergeCell ref="CA65:CH65"/>
    <mergeCell ref="CI65:CP65"/>
    <mergeCell ref="CQ64:CX64"/>
    <mergeCell ref="CY64:DF64"/>
    <mergeCell ref="DG64:DN64"/>
    <mergeCell ref="DO64:DV64"/>
    <mergeCell ref="DW64:ED64"/>
    <mergeCell ref="EE64:EL64"/>
    <mergeCell ref="EM63:ET63"/>
    <mergeCell ref="EU63:FG63"/>
    <mergeCell ref="B64:AJ64"/>
    <mergeCell ref="AK64:AQ64"/>
    <mergeCell ref="AR64:BB64"/>
    <mergeCell ref="BC64:BJ64"/>
    <mergeCell ref="BK64:BR64"/>
    <mergeCell ref="BS64:BZ64"/>
    <mergeCell ref="CA64:CH64"/>
    <mergeCell ref="CI64:CP64"/>
    <mergeCell ref="CQ63:CX63"/>
    <mergeCell ref="CY63:DF63"/>
    <mergeCell ref="DG63:DN63"/>
    <mergeCell ref="DO63:DV63"/>
    <mergeCell ref="DW63:ED63"/>
    <mergeCell ref="EE63:EL63"/>
    <mergeCell ref="EM62:ET62"/>
    <mergeCell ref="EU62:FG62"/>
    <mergeCell ref="B63:AJ63"/>
    <mergeCell ref="AK63:AQ63"/>
    <mergeCell ref="AR63:BB63"/>
    <mergeCell ref="BC63:BJ63"/>
    <mergeCell ref="BK63:BR63"/>
    <mergeCell ref="BS63:BZ63"/>
    <mergeCell ref="CA63:CH63"/>
    <mergeCell ref="CI63:CP63"/>
    <mergeCell ref="CQ62:CX62"/>
    <mergeCell ref="CY62:DF62"/>
    <mergeCell ref="DG62:DN62"/>
    <mergeCell ref="DO62:DV62"/>
    <mergeCell ref="DW62:ED62"/>
    <mergeCell ref="EE62:EL62"/>
    <mergeCell ref="EM61:ET61"/>
    <mergeCell ref="EU61:FG61"/>
    <mergeCell ref="B62:AJ62"/>
    <mergeCell ref="AK62:AQ62"/>
    <mergeCell ref="AR62:BB62"/>
    <mergeCell ref="BC62:BJ62"/>
    <mergeCell ref="BK62:BR62"/>
    <mergeCell ref="BS62:BZ62"/>
    <mergeCell ref="CA62:CH62"/>
    <mergeCell ref="CI62:CP62"/>
    <mergeCell ref="CQ61:CX61"/>
    <mergeCell ref="CY61:DF61"/>
    <mergeCell ref="DG61:DN61"/>
    <mergeCell ref="DO61:DV61"/>
    <mergeCell ref="DW61:ED61"/>
    <mergeCell ref="EE61:EL61"/>
    <mergeCell ref="EM60:ET60"/>
    <mergeCell ref="EU60:FG60"/>
    <mergeCell ref="B61:AJ61"/>
    <mergeCell ref="AK61:AQ61"/>
    <mergeCell ref="AR61:BB61"/>
    <mergeCell ref="BC61:BJ61"/>
    <mergeCell ref="BK61:BR61"/>
    <mergeCell ref="BS61:BZ61"/>
    <mergeCell ref="CA61:CH61"/>
    <mergeCell ref="CI61:CP61"/>
    <mergeCell ref="CQ60:CX60"/>
    <mergeCell ref="CY60:DF60"/>
    <mergeCell ref="DG60:DN60"/>
    <mergeCell ref="DO60:DV60"/>
    <mergeCell ref="DW60:ED60"/>
    <mergeCell ref="EE60:EL60"/>
    <mergeCell ref="EM59:ET59"/>
    <mergeCell ref="EU59:FG59"/>
    <mergeCell ref="B60:AJ60"/>
    <mergeCell ref="AK60:AQ60"/>
    <mergeCell ref="AR60:BB60"/>
    <mergeCell ref="BC60:BJ60"/>
    <mergeCell ref="BK60:BR60"/>
    <mergeCell ref="BS60:BZ60"/>
    <mergeCell ref="CA60:CH60"/>
    <mergeCell ref="CI60:CP60"/>
    <mergeCell ref="CQ59:CX59"/>
    <mergeCell ref="CY59:DF59"/>
    <mergeCell ref="DG59:DN59"/>
    <mergeCell ref="DO59:DV59"/>
    <mergeCell ref="DW59:ED59"/>
    <mergeCell ref="EE59:EL59"/>
    <mergeCell ref="EM58:ET58"/>
    <mergeCell ref="EU58:FG58"/>
    <mergeCell ref="B59:AJ59"/>
    <mergeCell ref="AK59:AQ59"/>
    <mergeCell ref="AR59:BB59"/>
    <mergeCell ref="BC59:BJ59"/>
    <mergeCell ref="BK59:BR59"/>
    <mergeCell ref="BS59:BZ59"/>
    <mergeCell ref="CA59:CH59"/>
    <mergeCell ref="CI59:CP59"/>
    <mergeCell ref="CQ58:CX58"/>
    <mergeCell ref="CY58:DF58"/>
    <mergeCell ref="DG58:DN58"/>
    <mergeCell ref="DO58:DV58"/>
    <mergeCell ref="DW58:ED58"/>
    <mergeCell ref="EE58:EL58"/>
    <mergeCell ref="EM57:ET57"/>
    <mergeCell ref="EU57:FG57"/>
    <mergeCell ref="B58:AJ58"/>
    <mergeCell ref="AK58:AQ58"/>
    <mergeCell ref="AR58:BB58"/>
    <mergeCell ref="BC58:BJ58"/>
    <mergeCell ref="BK58:BR58"/>
    <mergeCell ref="BS58:BZ58"/>
    <mergeCell ref="CA58:CH58"/>
    <mergeCell ref="CI58:CP58"/>
    <mergeCell ref="CQ57:CX57"/>
    <mergeCell ref="CY57:DF57"/>
    <mergeCell ref="DG57:DN57"/>
    <mergeCell ref="DO57:DV57"/>
    <mergeCell ref="DW57:ED57"/>
    <mergeCell ref="EE57:EL57"/>
    <mergeCell ref="EM56:ET56"/>
    <mergeCell ref="EU56:FG56"/>
    <mergeCell ref="B57:AJ57"/>
    <mergeCell ref="AK57:AQ57"/>
    <mergeCell ref="AR57:BB57"/>
    <mergeCell ref="BC57:BJ57"/>
    <mergeCell ref="BK57:BR57"/>
    <mergeCell ref="BS57:BZ57"/>
    <mergeCell ref="CA57:CH57"/>
    <mergeCell ref="CI57:CP57"/>
    <mergeCell ref="CQ56:CX56"/>
    <mergeCell ref="CY56:DF56"/>
    <mergeCell ref="DG56:DN56"/>
    <mergeCell ref="DO56:DV56"/>
    <mergeCell ref="DW56:ED56"/>
    <mergeCell ref="EE56:EL56"/>
    <mergeCell ref="EM55:ET55"/>
    <mergeCell ref="EU55:FG55"/>
    <mergeCell ref="B56:AJ56"/>
    <mergeCell ref="AK56:AQ56"/>
    <mergeCell ref="AR56:BB56"/>
    <mergeCell ref="BC56:BJ56"/>
    <mergeCell ref="BK56:BR56"/>
    <mergeCell ref="BS56:BZ56"/>
    <mergeCell ref="CA56:CH56"/>
    <mergeCell ref="CI56:CP56"/>
    <mergeCell ref="CQ55:CX55"/>
    <mergeCell ref="CY55:DF55"/>
    <mergeCell ref="DG55:DN55"/>
    <mergeCell ref="DO55:DV55"/>
    <mergeCell ref="DW55:ED55"/>
    <mergeCell ref="EE55:EL55"/>
    <mergeCell ref="EM54:ET54"/>
    <mergeCell ref="EU54:FG54"/>
    <mergeCell ref="B55:AJ55"/>
    <mergeCell ref="AK55:AQ55"/>
    <mergeCell ref="AR55:BB55"/>
    <mergeCell ref="BC55:BJ55"/>
    <mergeCell ref="BK55:BR55"/>
    <mergeCell ref="BS55:BZ55"/>
    <mergeCell ref="CA55:CH55"/>
    <mergeCell ref="CI55:CP55"/>
    <mergeCell ref="CQ54:CX54"/>
    <mergeCell ref="CY54:DF54"/>
    <mergeCell ref="DG54:DN54"/>
    <mergeCell ref="DO54:DV54"/>
    <mergeCell ref="DW54:ED54"/>
    <mergeCell ref="EE54:EL54"/>
    <mergeCell ref="EM53:ET53"/>
    <mergeCell ref="EU53:FG53"/>
    <mergeCell ref="B54:AJ54"/>
    <mergeCell ref="AK54:AQ54"/>
    <mergeCell ref="AR54:BB54"/>
    <mergeCell ref="BC54:BJ54"/>
    <mergeCell ref="BK54:BR54"/>
    <mergeCell ref="BS54:BZ54"/>
    <mergeCell ref="CA54:CH54"/>
    <mergeCell ref="CI54:CP54"/>
    <mergeCell ref="CQ53:CX53"/>
    <mergeCell ref="CY53:DF53"/>
    <mergeCell ref="DG53:DN53"/>
    <mergeCell ref="DO53:DV53"/>
    <mergeCell ref="DW53:ED53"/>
    <mergeCell ref="EE53:EL53"/>
    <mergeCell ref="EM52:ET52"/>
    <mergeCell ref="EU52:FG52"/>
    <mergeCell ref="B53:AJ53"/>
    <mergeCell ref="AK53:AQ53"/>
    <mergeCell ref="AR53:BB53"/>
    <mergeCell ref="BC53:BJ53"/>
    <mergeCell ref="BK53:BR53"/>
    <mergeCell ref="BS53:BZ53"/>
    <mergeCell ref="CA53:CH53"/>
    <mergeCell ref="CI53:CP53"/>
    <mergeCell ref="CQ52:CX52"/>
    <mergeCell ref="CY52:DF52"/>
    <mergeCell ref="DG52:DN52"/>
    <mergeCell ref="DO52:DV52"/>
    <mergeCell ref="DW52:ED52"/>
    <mergeCell ref="EE52:EL52"/>
    <mergeCell ref="EM51:ET51"/>
    <mergeCell ref="EU51:FG51"/>
    <mergeCell ref="B52:AJ52"/>
    <mergeCell ref="AK52:AQ52"/>
    <mergeCell ref="AR52:BB52"/>
    <mergeCell ref="BC52:BJ52"/>
    <mergeCell ref="BK52:BR52"/>
    <mergeCell ref="BS52:BZ52"/>
    <mergeCell ref="CA52:CH52"/>
    <mergeCell ref="CI52:CP52"/>
    <mergeCell ref="CQ51:CX51"/>
    <mergeCell ref="CY51:DF51"/>
    <mergeCell ref="DG51:DN51"/>
    <mergeCell ref="DO51:DV51"/>
    <mergeCell ref="DW51:ED51"/>
    <mergeCell ref="EE51:EL51"/>
    <mergeCell ref="EM50:ET50"/>
    <mergeCell ref="EU50:FG50"/>
    <mergeCell ref="B51:AJ51"/>
    <mergeCell ref="AK51:AQ51"/>
    <mergeCell ref="AR51:BB51"/>
    <mergeCell ref="BC51:BJ51"/>
    <mergeCell ref="BK51:BR51"/>
    <mergeCell ref="BS51:BZ51"/>
    <mergeCell ref="CA51:CH51"/>
    <mergeCell ref="CI51:CP51"/>
    <mergeCell ref="CQ50:CX50"/>
    <mergeCell ref="CY50:DF50"/>
    <mergeCell ref="DG50:DN50"/>
    <mergeCell ref="DO50:DV50"/>
    <mergeCell ref="DW50:ED50"/>
    <mergeCell ref="EE50:EL50"/>
    <mergeCell ref="EM49:ET49"/>
    <mergeCell ref="EU49:FG49"/>
    <mergeCell ref="B50:AJ50"/>
    <mergeCell ref="AK50:AQ50"/>
    <mergeCell ref="AR50:BB50"/>
    <mergeCell ref="BC50:BJ50"/>
    <mergeCell ref="BK50:BR50"/>
    <mergeCell ref="BS50:BZ50"/>
    <mergeCell ref="CA50:CH50"/>
    <mergeCell ref="CI50:CP50"/>
    <mergeCell ref="CQ49:CX49"/>
    <mergeCell ref="CY49:DF49"/>
    <mergeCell ref="DG49:DN49"/>
    <mergeCell ref="DO49:DV49"/>
    <mergeCell ref="DW49:ED49"/>
    <mergeCell ref="EE49:EL49"/>
    <mergeCell ref="EM48:ET48"/>
    <mergeCell ref="EU48:FG48"/>
    <mergeCell ref="B49:AJ49"/>
    <mergeCell ref="AK49:AQ49"/>
    <mergeCell ref="AR49:BB49"/>
    <mergeCell ref="BC49:BJ49"/>
    <mergeCell ref="BK49:BR49"/>
    <mergeCell ref="BS49:BZ49"/>
    <mergeCell ref="CA49:CH49"/>
    <mergeCell ref="CI49:CP49"/>
    <mergeCell ref="CQ48:CX48"/>
    <mergeCell ref="CY48:DF48"/>
    <mergeCell ref="DG48:DN48"/>
    <mergeCell ref="DO48:DV48"/>
    <mergeCell ref="DW48:ED48"/>
    <mergeCell ref="EE48:EL48"/>
    <mergeCell ref="EM47:ET47"/>
    <mergeCell ref="EU47:FG47"/>
    <mergeCell ref="B48:AJ48"/>
    <mergeCell ref="AK48:AQ48"/>
    <mergeCell ref="AR48:BB48"/>
    <mergeCell ref="BC48:BJ48"/>
    <mergeCell ref="BK48:BR48"/>
    <mergeCell ref="BS48:BZ48"/>
    <mergeCell ref="CA48:CH48"/>
    <mergeCell ref="CI48:CP48"/>
    <mergeCell ref="CQ47:CX47"/>
    <mergeCell ref="CY47:DF47"/>
    <mergeCell ref="DG47:DN47"/>
    <mergeCell ref="DO47:DV47"/>
    <mergeCell ref="DW47:ED47"/>
    <mergeCell ref="EE47:EL47"/>
    <mergeCell ref="EM46:ET46"/>
    <mergeCell ref="EU46:FG46"/>
    <mergeCell ref="B47:AJ47"/>
    <mergeCell ref="AK47:AQ47"/>
    <mergeCell ref="AR47:BB47"/>
    <mergeCell ref="BC47:BJ47"/>
    <mergeCell ref="BK47:BR47"/>
    <mergeCell ref="BS47:BZ47"/>
    <mergeCell ref="CA47:CH47"/>
    <mergeCell ref="CI47:CP47"/>
    <mergeCell ref="CQ46:CX46"/>
    <mergeCell ref="CY46:DF46"/>
    <mergeCell ref="DG46:DN46"/>
    <mergeCell ref="DO46:DV46"/>
    <mergeCell ref="DW46:ED46"/>
    <mergeCell ref="EE46:EL46"/>
    <mergeCell ref="EM45:ET45"/>
    <mergeCell ref="EU45:FG45"/>
    <mergeCell ref="B46:AJ46"/>
    <mergeCell ref="AK46:AQ46"/>
    <mergeCell ref="AR46:BB46"/>
    <mergeCell ref="BC46:BJ46"/>
    <mergeCell ref="BK46:BR46"/>
    <mergeCell ref="BS46:BZ46"/>
    <mergeCell ref="CA46:CH46"/>
    <mergeCell ref="CI46:CP46"/>
    <mergeCell ref="CQ45:CX45"/>
    <mergeCell ref="CY45:DF45"/>
    <mergeCell ref="DG45:DN45"/>
    <mergeCell ref="DO45:DV45"/>
    <mergeCell ref="DW45:ED45"/>
    <mergeCell ref="EE45:EL45"/>
    <mergeCell ref="EM44:ET44"/>
    <mergeCell ref="EU44:FG44"/>
    <mergeCell ref="B45:AJ45"/>
    <mergeCell ref="AK45:AQ45"/>
    <mergeCell ref="AR45:BB45"/>
    <mergeCell ref="BC45:BJ45"/>
    <mergeCell ref="BK45:BR45"/>
    <mergeCell ref="BS45:BZ45"/>
    <mergeCell ref="CA45:CH45"/>
    <mergeCell ref="CI45:CP45"/>
    <mergeCell ref="CQ44:CX44"/>
    <mergeCell ref="CY44:DF44"/>
    <mergeCell ref="DG44:DN44"/>
    <mergeCell ref="DO44:DV44"/>
    <mergeCell ref="DW44:ED44"/>
    <mergeCell ref="EE44:EL44"/>
    <mergeCell ref="EM43:ET43"/>
    <mergeCell ref="EU43:FG43"/>
    <mergeCell ref="B44:AJ44"/>
    <mergeCell ref="AK44:AQ44"/>
    <mergeCell ref="AR44:BB44"/>
    <mergeCell ref="BC44:BJ44"/>
    <mergeCell ref="BK44:BR44"/>
    <mergeCell ref="BS44:BZ44"/>
    <mergeCell ref="CA44:CH44"/>
    <mergeCell ref="CI44:CP44"/>
    <mergeCell ref="CQ43:CX43"/>
    <mergeCell ref="CY43:DF43"/>
    <mergeCell ref="DG43:DN43"/>
    <mergeCell ref="DO43:DV43"/>
    <mergeCell ref="DW43:ED43"/>
    <mergeCell ref="EE43:EL43"/>
    <mergeCell ref="EM42:ET42"/>
    <mergeCell ref="EU42:FG42"/>
    <mergeCell ref="B43:AJ43"/>
    <mergeCell ref="AK43:AQ43"/>
    <mergeCell ref="AR43:BB43"/>
    <mergeCell ref="BC43:BJ43"/>
    <mergeCell ref="BK43:BR43"/>
    <mergeCell ref="BS43:BZ43"/>
    <mergeCell ref="CA43:CH43"/>
    <mergeCell ref="CI43:CP43"/>
    <mergeCell ref="CQ42:CX42"/>
    <mergeCell ref="CY42:DF42"/>
    <mergeCell ref="DG42:DN42"/>
    <mergeCell ref="DO42:DV42"/>
    <mergeCell ref="DW42:ED42"/>
    <mergeCell ref="EE42:EL42"/>
    <mergeCell ref="EM41:ET41"/>
    <mergeCell ref="EU41:FG41"/>
    <mergeCell ref="B42:AJ42"/>
    <mergeCell ref="AK42:AQ42"/>
    <mergeCell ref="AR42:BB42"/>
    <mergeCell ref="BC42:BJ42"/>
    <mergeCell ref="BK42:BR42"/>
    <mergeCell ref="BS42:BZ42"/>
    <mergeCell ref="CA42:CH42"/>
    <mergeCell ref="CI42:CP42"/>
    <mergeCell ref="DO41:DV41"/>
    <mergeCell ref="DW41:ED41"/>
    <mergeCell ref="EE41:EL41"/>
    <mergeCell ref="DG16:DN16"/>
    <mergeCell ref="DO16:DV16"/>
    <mergeCell ref="CQ17:CX17"/>
    <mergeCell ref="CY17:DF17"/>
    <mergeCell ref="DW17:ED17"/>
    <mergeCell ref="DW16:ED16"/>
    <mergeCell ref="EE16:EL16"/>
    <mergeCell ref="CI41:CP41"/>
    <mergeCell ref="CQ41:CX41"/>
    <mergeCell ref="CY41:DF41"/>
    <mergeCell ref="DG41:DN41"/>
    <mergeCell ref="BS16:BZ16"/>
    <mergeCell ref="CA16:CH16"/>
    <mergeCell ref="DG17:DN17"/>
    <mergeCell ref="CI26:CP26"/>
    <mergeCell ref="CQ26:CX26"/>
    <mergeCell ref="DG25:DN25"/>
    <mergeCell ref="BC16:BJ16"/>
    <mergeCell ref="AR16:BB17"/>
    <mergeCell ref="CA17:CH17"/>
    <mergeCell ref="BK41:BR41"/>
    <mergeCell ref="BS41:BZ41"/>
    <mergeCell ref="CA41:CH41"/>
    <mergeCell ref="BC18:BJ18"/>
    <mergeCell ref="BK18:BR18"/>
    <mergeCell ref="BK17:BR17"/>
    <mergeCell ref="BS17:BZ17"/>
    <mergeCell ref="EE8:EL8"/>
    <mergeCell ref="EU4:FG4"/>
    <mergeCell ref="EU5:FG5"/>
    <mergeCell ref="EU6:FG6"/>
    <mergeCell ref="EU7:FG7"/>
    <mergeCell ref="CI16:CP16"/>
    <mergeCell ref="DW15:ED15"/>
    <mergeCell ref="EU11:FG11"/>
    <mergeCell ref="EU12:FG12"/>
    <mergeCell ref="EU13:FG13"/>
    <mergeCell ref="DO3:FG3"/>
    <mergeCell ref="EU8:FG8"/>
    <mergeCell ref="EU9:FG9"/>
    <mergeCell ref="EU10:FG10"/>
    <mergeCell ref="DO4:DV4"/>
    <mergeCell ref="DW4:ED4"/>
    <mergeCell ref="EE10:EL10"/>
    <mergeCell ref="DO8:DV8"/>
    <mergeCell ref="DW8:ED8"/>
    <mergeCell ref="EE4:EL4"/>
    <mergeCell ref="EM13:ET13"/>
    <mergeCell ref="EU17:FG17"/>
    <mergeCell ref="EE12:EL12"/>
    <mergeCell ref="EE17:EL17"/>
    <mergeCell ref="EM17:ET17"/>
    <mergeCell ref="EM16:ET16"/>
    <mergeCell ref="EU16:FG16"/>
    <mergeCell ref="EE14:EL14"/>
    <mergeCell ref="EE13:EL13"/>
    <mergeCell ref="BC17:BJ17"/>
    <mergeCell ref="CI17:CP17"/>
    <mergeCell ref="EE18:EL18"/>
    <mergeCell ref="EU14:FG14"/>
    <mergeCell ref="EU15:FG15"/>
    <mergeCell ref="EE15:EL15"/>
    <mergeCell ref="EM18:ET18"/>
    <mergeCell ref="BC14:BJ14"/>
    <mergeCell ref="BK14:BR14"/>
    <mergeCell ref="BS14:BZ14"/>
    <mergeCell ref="AR22:BB23"/>
    <mergeCell ref="AR18:BB19"/>
    <mergeCell ref="AR20:BB21"/>
    <mergeCell ref="BC20:BJ20"/>
    <mergeCell ref="BK20:BR20"/>
    <mergeCell ref="BS20:BZ20"/>
    <mergeCell ref="BC21:BJ21"/>
    <mergeCell ref="BC22:BJ22"/>
    <mergeCell ref="BS22:BZ22"/>
    <mergeCell ref="DW20:ED20"/>
    <mergeCell ref="CA20:CH20"/>
    <mergeCell ref="EE20:EL20"/>
    <mergeCell ref="B18:AJ18"/>
    <mergeCell ref="AK18:AQ18"/>
    <mergeCell ref="AR12:BB13"/>
    <mergeCell ref="AK13:AQ13"/>
    <mergeCell ref="AK14:AQ14"/>
    <mergeCell ref="AK15:AQ15"/>
    <mergeCell ref="AR14:BB15"/>
    <mergeCell ref="AK17:AQ17"/>
    <mergeCell ref="B12:AJ12"/>
    <mergeCell ref="B8:AJ8"/>
    <mergeCell ref="B9:AJ9"/>
    <mergeCell ref="B10:AJ10"/>
    <mergeCell ref="B11:AJ11"/>
    <mergeCell ref="B16:AJ16"/>
    <mergeCell ref="AK16:AQ16"/>
    <mergeCell ref="AK20:AQ20"/>
    <mergeCell ref="B22:AJ22"/>
    <mergeCell ref="AK22:AQ22"/>
    <mergeCell ref="B13:AJ13"/>
    <mergeCell ref="B14:AJ14"/>
    <mergeCell ref="B15:AJ15"/>
    <mergeCell ref="B20:AJ20"/>
    <mergeCell ref="B21:AJ21"/>
    <mergeCell ref="AK21:AQ21"/>
    <mergeCell ref="B17:AJ17"/>
    <mergeCell ref="CI3:DN3"/>
    <mergeCell ref="B6:AJ6"/>
    <mergeCell ref="B7:AJ7"/>
    <mergeCell ref="CI4:CP4"/>
    <mergeCell ref="CQ4:CX4"/>
    <mergeCell ref="CY4:DF4"/>
    <mergeCell ref="DG4:DN4"/>
    <mergeCell ref="A5:AJ5"/>
    <mergeCell ref="A3:AJ4"/>
    <mergeCell ref="AK3:AQ4"/>
    <mergeCell ref="CA14:CH14"/>
    <mergeCell ref="CI14:CP14"/>
    <mergeCell ref="CQ14:CX14"/>
    <mergeCell ref="AK5:AQ5"/>
    <mergeCell ref="AK6:AQ6"/>
    <mergeCell ref="AK7:AQ7"/>
    <mergeCell ref="AK8:AQ8"/>
    <mergeCell ref="AK10:AQ10"/>
    <mergeCell ref="AR10:BB11"/>
    <mergeCell ref="AK9:AQ9"/>
    <mergeCell ref="AR6:BB6"/>
    <mergeCell ref="AR5:BB5"/>
    <mergeCell ref="AR8:BB8"/>
    <mergeCell ref="DW14:ED14"/>
    <mergeCell ref="BC13:BJ13"/>
    <mergeCell ref="BK13:BR13"/>
    <mergeCell ref="BS13:BZ13"/>
    <mergeCell ref="CA13:CH13"/>
    <mergeCell ref="DG11:DN11"/>
    <mergeCell ref="BC11:BJ11"/>
    <mergeCell ref="BC15:BJ15"/>
    <mergeCell ref="BK15:BR15"/>
    <mergeCell ref="BS15:BZ15"/>
    <mergeCell ref="CA15:CH15"/>
    <mergeCell ref="CI15:CP15"/>
    <mergeCell ref="CQ15:CX15"/>
    <mergeCell ref="DG15:DN15"/>
    <mergeCell ref="CA18:CH18"/>
    <mergeCell ref="CI18:CP18"/>
    <mergeCell ref="CQ18:CX18"/>
    <mergeCell ref="CY18:DF18"/>
    <mergeCell ref="DG18:DN18"/>
    <mergeCell ref="DW11:ED11"/>
    <mergeCell ref="DW18:ED18"/>
    <mergeCell ref="CI13:CP13"/>
    <mergeCell ref="CQ13:CX13"/>
    <mergeCell ref="CY13:DF13"/>
    <mergeCell ref="DG13:DN13"/>
    <mergeCell ref="CY15:DF15"/>
    <mergeCell ref="DG14:DN14"/>
    <mergeCell ref="DO13:DV13"/>
    <mergeCell ref="DW13:ED13"/>
    <mergeCell ref="CA11:CH11"/>
    <mergeCell ref="BC12:BJ12"/>
    <mergeCell ref="BK12:BR12"/>
    <mergeCell ref="BS12:BZ12"/>
    <mergeCell ref="CA12:CH12"/>
    <mergeCell ref="EE11:EL11"/>
    <mergeCell ref="CY12:DF12"/>
    <mergeCell ref="DG12:DN12"/>
    <mergeCell ref="DO12:DV12"/>
    <mergeCell ref="DW12:ED12"/>
    <mergeCell ref="DW10:ED10"/>
    <mergeCell ref="BC10:BJ10"/>
    <mergeCell ref="BK10:BR10"/>
    <mergeCell ref="BS10:BZ10"/>
    <mergeCell ref="CY10:DF10"/>
    <mergeCell ref="DG10:DN10"/>
    <mergeCell ref="DO10:DV10"/>
    <mergeCell ref="CA9:CH9"/>
    <mergeCell ref="CI9:CP9"/>
    <mergeCell ref="CQ9:CX9"/>
    <mergeCell ref="BK16:BR16"/>
    <mergeCell ref="CY9:DF9"/>
    <mergeCell ref="DG9:DN9"/>
    <mergeCell ref="CY11:DF11"/>
    <mergeCell ref="CI12:CP12"/>
    <mergeCell ref="CQ12:CX12"/>
    <mergeCell ref="CI11:CP11"/>
    <mergeCell ref="CI8:CP8"/>
    <mergeCell ref="CQ8:CX8"/>
    <mergeCell ref="CY8:DF8"/>
    <mergeCell ref="DG8:DN8"/>
    <mergeCell ref="DW9:ED9"/>
    <mergeCell ref="DO9:DV9"/>
    <mergeCell ref="CI6:CP6"/>
    <mergeCell ref="CQ6:CX6"/>
    <mergeCell ref="CY6:DF6"/>
    <mergeCell ref="DO7:DV7"/>
    <mergeCell ref="DW7:ED7"/>
    <mergeCell ref="EE7:EL7"/>
    <mergeCell ref="DO6:DV6"/>
    <mergeCell ref="DW6:ED6"/>
    <mergeCell ref="EE6:EL6"/>
    <mergeCell ref="BC6:BJ6"/>
    <mergeCell ref="BK6:BR6"/>
    <mergeCell ref="BS6:BZ6"/>
    <mergeCell ref="DG6:DN6"/>
    <mergeCell ref="CA7:CH7"/>
    <mergeCell ref="CI7:CP7"/>
    <mergeCell ref="CQ7:CX7"/>
    <mergeCell ref="CY7:DF7"/>
    <mergeCell ref="DG7:DN7"/>
    <mergeCell ref="CA6:CH6"/>
    <mergeCell ref="BC5:BJ5"/>
    <mergeCell ref="BK5:BR5"/>
    <mergeCell ref="BS5:BZ5"/>
    <mergeCell ref="BC4:BJ4"/>
    <mergeCell ref="BK4:BR4"/>
    <mergeCell ref="BS4:BZ4"/>
    <mergeCell ref="EU18:FG18"/>
    <mergeCell ref="B19:AJ19"/>
    <mergeCell ref="AK19:AQ19"/>
    <mergeCell ref="BC19:BJ19"/>
    <mergeCell ref="BK19:BR19"/>
    <mergeCell ref="BS19:BZ19"/>
    <mergeCell ref="CA19:CH19"/>
    <mergeCell ref="EU19:FG19"/>
    <mergeCell ref="EM19:ET19"/>
    <mergeCell ref="BS18:BZ18"/>
    <mergeCell ref="CQ5:CX5"/>
    <mergeCell ref="DO5:DV5"/>
    <mergeCell ref="DW5:ED5"/>
    <mergeCell ref="EE5:EL5"/>
    <mergeCell ref="CY5:DF5"/>
    <mergeCell ref="DG5:DN5"/>
    <mergeCell ref="CA4:CH4"/>
    <mergeCell ref="EM12:ET12"/>
    <mergeCell ref="EM6:ET6"/>
    <mergeCell ref="EM7:ET7"/>
    <mergeCell ref="EM8:ET8"/>
    <mergeCell ref="EM9:ET9"/>
    <mergeCell ref="EM4:ET4"/>
    <mergeCell ref="EM5:ET5"/>
    <mergeCell ref="CA5:CH5"/>
    <mergeCell ref="CI5:CP5"/>
    <mergeCell ref="EM11:ET11"/>
    <mergeCell ref="CI19:CP19"/>
    <mergeCell ref="CQ19:CX19"/>
    <mergeCell ref="CY19:DF19"/>
    <mergeCell ref="DG19:DN19"/>
    <mergeCell ref="DO19:DV19"/>
    <mergeCell ref="DW19:ED19"/>
    <mergeCell ref="EE19:EL19"/>
    <mergeCell ref="CQ11:CX11"/>
    <mergeCell ref="DO11:DV11"/>
    <mergeCell ref="CI21:CP21"/>
    <mergeCell ref="BK21:BR21"/>
    <mergeCell ref="BS21:BZ21"/>
    <mergeCell ref="CA21:CH21"/>
    <mergeCell ref="CQ21:CX21"/>
    <mergeCell ref="CY21:DF21"/>
    <mergeCell ref="CA22:CH22"/>
    <mergeCell ref="CQ22:CX22"/>
    <mergeCell ref="CY22:DF22"/>
    <mergeCell ref="BS24:BZ24"/>
    <mergeCell ref="CA24:CH24"/>
    <mergeCell ref="BK23:BR23"/>
    <mergeCell ref="BS23:BZ23"/>
    <mergeCell ref="CA23:CH23"/>
    <mergeCell ref="BK22:BR22"/>
    <mergeCell ref="EU21:FG21"/>
    <mergeCell ref="DW22:ED22"/>
    <mergeCell ref="EE22:EL22"/>
    <mergeCell ref="EM22:ET22"/>
    <mergeCell ref="CI22:CP22"/>
    <mergeCell ref="EE9:EL9"/>
    <mergeCell ref="DO21:DV21"/>
    <mergeCell ref="DW21:ED21"/>
    <mergeCell ref="EE21:EL21"/>
    <mergeCell ref="EM21:ET21"/>
    <mergeCell ref="EU20:FG20"/>
    <mergeCell ref="DO14:DV14"/>
    <mergeCell ref="DO20:DV20"/>
    <mergeCell ref="EM20:ET20"/>
    <mergeCell ref="EM10:ET10"/>
    <mergeCell ref="CI20:CP20"/>
    <mergeCell ref="DO15:DV15"/>
    <mergeCell ref="CQ16:CX16"/>
    <mergeCell ref="CY16:DF16"/>
    <mergeCell ref="CY14:DF14"/>
    <mergeCell ref="DO17:DV17"/>
    <mergeCell ref="CQ20:CX20"/>
    <mergeCell ref="CY20:DF20"/>
    <mergeCell ref="DG20:DN20"/>
    <mergeCell ref="DO23:DV23"/>
    <mergeCell ref="DW23:ED23"/>
    <mergeCell ref="DG22:DN22"/>
    <mergeCell ref="DO22:DV22"/>
    <mergeCell ref="DG21:DN21"/>
    <mergeCell ref="DO18:DV18"/>
    <mergeCell ref="EE23:EL23"/>
    <mergeCell ref="EM23:ET23"/>
    <mergeCell ref="EU23:FG23"/>
    <mergeCell ref="B2:J2"/>
    <mergeCell ref="EU22:FG22"/>
    <mergeCell ref="B23:AJ23"/>
    <mergeCell ref="AK23:AQ23"/>
    <mergeCell ref="BC23:BJ23"/>
    <mergeCell ref="BC8:BJ8"/>
    <mergeCell ref="BK8:BR8"/>
    <mergeCell ref="B24:AJ24"/>
    <mergeCell ref="AK24:AQ24"/>
    <mergeCell ref="BC24:BJ24"/>
    <mergeCell ref="BK24:BR24"/>
    <mergeCell ref="AR24:BB25"/>
    <mergeCell ref="B1:FF1"/>
    <mergeCell ref="CI23:CP23"/>
    <mergeCell ref="CQ23:CX23"/>
    <mergeCell ref="CY23:DF23"/>
    <mergeCell ref="DG23:DN23"/>
    <mergeCell ref="DO24:DV24"/>
    <mergeCell ref="DW24:ED24"/>
    <mergeCell ref="EE24:EL24"/>
    <mergeCell ref="EM24:ET24"/>
    <mergeCell ref="CI24:CP24"/>
    <mergeCell ref="CQ24:CX24"/>
    <mergeCell ref="CY24:DF24"/>
    <mergeCell ref="DG24:DN24"/>
    <mergeCell ref="EU24:FG24"/>
    <mergeCell ref="B25:AJ25"/>
    <mergeCell ref="AK25:AQ25"/>
    <mergeCell ref="BC25:BJ25"/>
    <mergeCell ref="BK25:BR25"/>
    <mergeCell ref="BS25:BZ25"/>
    <mergeCell ref="CA25:CH25"/>
    <mergeCell ref="CI25:CP25"/>
    <mergeCell ref="CQ25:CX25"/>
    <mergeCell ref="CY25:DF25"/>
    <mergeCell ref="DO25:DV25"/>
    <mergeCell ref="DW25:ED25"/>
    <mergeCell ref="EE25:EL25"/>
    <mergeCell ref="CY26:DF26"/>
    <mergeCell ref="DG26:DN26"/>
    <mergeCell ref="DO26:DV26"/>
    <mergeCell ref="DW26:ED26"/>
    <mergeCell ref="B26:AJ26"/>
    <mergeCell ref="AK26:AQ26"/>
    <mergeCell ref="BC26:BJ26"/>
    <mergeCell ref="BK26:BR26"/>
    <mergeCell ref="BS26:BZ26"/>
    <mergeCell ref="CA26:CH26"/>
    <mergeCell ref="EM25:ET25"/>
    <mergeCell ref="EU25:FG25"/>
    <mergeCell ref="EE26:EL26"/>
    <mergeCell ref="EM26:ET26"/>
    <mergeCell ref="EU26:FG26"/>
    <mergeCell ref="B27:AJ27"/>
    <mergeCell ref="AK27:AQ27"/>
    <mergeCell ref="BC27:BJ27"/>
    <mergeCell ref="BK27:BR27"/>
    <mergeCell ref="BS27:BZ27"/>
    <mergeCell ref="CA27:CH27"/>
    <mergeCell ref="CI27:CP27"/>
    <mergeCell ref="EM27:ET27"/>
    <mergeCell ref="EU27:FG27"/>
    <mergeCell ref="CQ27:CX27"/>
    <mergeCell ref="CY27:DF27"/>
    <mergeCell ref="DG27:DN27"/>
    <mergeCell ref="DO27:DV27"/>
    <mergeCell ref="B28:AJ28"/>
    <mergeCell ref="AK28:AQ28"/>
    <mergeCell ref="BC28:BJ28"/>
    <mergeCell ref="BK28:BR28"/>
    <mergeCell ref="DW27:ED27"/>
    <mergeCell ref="EE27:EL27"/>
    <mergeCell ref="CY28:DF28"/>
    <mergeCell ref="DG28:DN28"/>
    <mergeCell ref="DO28:DV28"/>
    <mergeCell ref="DW28:ED28"/>
    <mergeCell ref="BS28:BZ28"/>
    <mergeCell ref="CA28:CH28"/>
    <mergeCell ref="CI28:CP28"/>
    <mergeCell ref="CQ28:CX28"/>
    <mergeCell ref="EE28:EL28"/>
    <mergeCell ref="EM28:ET28"/>
    <mergeCell ref="EU28:FG28"/>
    <mergeCell ref="B29:AJ29"/>
    <mergeCell ref="AK29:AQ29"/>
    <mergeCell ref="BC29:BJ29"/>
    <mergeCell ref="BK29:BR29"/>
    <mergeCell ref="BS29:BZ29"/>
    <mergeCell ref="CA29:CH29"/>
    <mergeCell ref="CI29:CP29"/>
    <mergeCell ref="EM29:ET29"/>
    <mergeCell ref="EU29:FG29"/>
    <mergeCell ref="B30:AJ30"/>
    <mergeCell ref="AK30:AQ30"/>
    <mergeCell ref="BC30:BJ30"/>
    <mergeCell ref="BK30:BR30"/>
    <mergeCell ref="BS30:BZ30"/>
    <mergeCell ref="CA30:CH30"/>
    <mergeCell ref="EE29:EL29"/>
    <mergeCell ref="CY30:DF30"/>
    <mergeCell ref="DG30:DN30"/>
    <mergeCell ref="DO30:DV30"/>
    <mergeCell ref="DW30:ED30"/>
    <mergeCell ref="CQ29:CX29"/>
    <mergeCell ref="CY29:DF29"/>
    <mergeCell ref="DG29:DN29"/>
    <mergeCell ref="DO29:DV29"/>
    <mergeCell ref="CI30:CP30"/>
    <mergeCell ref="CQ30:CX30"/>
    <mergeCell ref="EE30:EL30"/>
    <mergeCell ref="EM30:ET30"/>
    <mergeCell ref="EU30:FG30"/>
    <mergeCell ref="B31:AJ31"/>
    <mergeCell ref="AK31:AQ31"/>
    <mergeCell ref="BC31:BJ31"/>
    <mergeCell ref="BK31:BR31"/>
    <mergeCell ref="BS31:BZ31"/>
    <mergeCell ref="CA31:CH31"/>
    <mergeCell ref="CI31:CP31"/>
    <mergeCell ref="EE31:EL31"/>
    <mergeCell ref="EM31:ET31"/>
    <mergeCell ref="EU31:FG31"/>
    <mergeCell ref="CQ31:CX31"/>
    <mergeCell ref="CY31:DF31"/>
    <mergeCell ref="DG31:DN31"/>
    <mergeCell ref="DO31:DV31"/>
    <mergeCell ref="CA32:CH32"/>
    <mergeCell ref="CI32:CP32"/>
    <mergeCell ref="CQ32:CX32"/>
    <mergeCell ref="B32:AJ32"/>
    <mergeCell ref="AK32:AQ32"/>
    <mergeCell ref="BC32:BJ32"/>
    <mergeCell ref="BK32:BR32"/>
    <mergeCell ref="B33:AJ33"/>
    <mergeCell ref="AK33:AQ33"/>
    <mergeCell ref="BC33:BJ33"/>
    <mergeCell ref="AR32:BB33"/>
    <mergeCell ref="BK33:BR33"/>
    <mergeCell ref="BS33:BZ33"/>
    <mergeCell ref="BS32:BZ32"/>
    <mergeCell ref="CA34:CH34"/>
    <mergeCell ref="CI33:CP33"/>
    <mergeCell ref="CQ33:CX33"/>
    <mergeCell ref="CY33:DF33"/>
    <mergeCell ref="DG33:DN33"/>
    <mergeCell ref="EE32:EL32"/>
    <mergeCell ref="CA33:CH33"/>
    <mergeCell ref="CY32:DF32"/>
    <mergeCell ref="DG32:DN32"/>
    <mergeCell ref="DO32:DV32"/>
    <mergeCell ref="B34:AJ34"/>
    <mergeCell ref="AK34:AQ34"/>
    <mergeCell ref="AR34:BB34"/>
    <mergeCell ref="BC34:BJ34"/>
    <mergeCell ref="BK34:BR34"/>
    <mergeCell ref="BS34:BZ34"/>
    <mergeCell ref="DG34:DN34"/>
    <mergeCell ref="DO34:DV34"/>
    <mergeCell ref="EU33:FG33"/>
    <mergeCell ref="EM14:ET14"/>
    <mergeCell ref="EM15:ET15"/>
    <mergeCell ref="EM32:ET32"/>
    <mergeCell ref="EU32:FG32"/>
    <mergeCell ref="DW32:ED32"/>
    <mergeCell ref="DW31:ED31"/>
    <mergeCell ref="DW29:ED29"/>
    <mergeCell ref="CQ35:CX35"/>
    <mergeCell ref="DW34:ED34"/>
    <mergeCell ref="EE34:EL34"/>
    <mergeCell ref="EM34:ET34"/>
    <mergeCell ref="DO33:DV33"/>
    <mergeCell ref="DW33:ED33"/>
    <mergeCell ref="EE33:EL33"/>
    <mergeCell ref="EM33:ET33"/>
    <mergeCell ref="CQ34:CX34"/>
    <mergeCell ref="CY34:DF34"/>
    <mergeCell ref="CY35:DF35"/>
    <mergeCell ref="DG35:DN35"/>
    <mergeCell ref="DO35:DV35"/>
    <mergeCell ref="DW35:ED35"/>
    <mergeCell ref="EU34:FG34"/>
    <mergeCell ref="B35:AJ35"/>
    <mergeCell ref="AK35:AQ35"/>
    <mergeCell ref="AR35:BB35"/>
    <mergeCell ref="BC35:BJ35"/>
    <mergeCell ref="BK35:BR35"/>
    <mergeCell ref="EE35:EL35"/>
    <mergeCell ref="EM35:ET35"/>
    <mergeCell ref="EU35:FG35"/>
    <mergeCell ref="B36:AJ36"/>
    <mergeCell ref="AK36:AQ36"/>
    <mergeCell ref="AR36:BB36"/>
    <mergeCell ref="BC36:BJ36"/>
    <mergeCell ref="CY36:DF36"/>
    <mergeCell ref="DG36:DN36"/>
    <mergeCell ref="DO36:DV36"/>
    <mergeCell ref="DW36:ED36"/>
    <mergeCell ref="BS7:BZ7"/>
    <mergeCell ref="EE36:EL36"/>
    <mergeCell ref="EM36:ET36"/>
    <mergeCell ref="CA8:CH8"/>
    <mergeCell ref="CA10:CH10"/>
    <mergeCell ref="CI10:CP10"/>
    <mergeCell ref="CQ10:CX10"/>
    <mergeCell ref="BS36:BZ36"/>
    <mergeCell ref="CA36:CH36"/>
    <mergeCell ref="EU36:FG36"/>
    <mergeCell ref="B37:AJ37"/>
    <mergeCell ref="AK37:AQ37"/>
    <mergeCell ref="AR37:BB37"/>
    <mergeCell ref="BC37:BJ37"/>
    <mergeCell ref="BK37:BR37"/>
    <mergeCell ref="BS37:BZ37"/>
    <mergeCell ref="CA37:CH37"/>
    <mergeCell ref="CI37:CP37"/>
    <mergeCell ref="DG37:DN37"/>
    <mergeCell ref="CQ37:CX37"/>
    <mergeCell ref="AR26:BB27"/>
    <mergeCell ref="AR28:BB29"/>
    <mergeCell ref="BK36:BR36"/>
    <mergeCell ref="CI36:CP36"/>
    <mergeCell ref="CQ36:CX36"/>
    <mergeCell ref="CI34:CP34"/>
    <mergeCell ref="BS35:BZ35"/>
    <mergeCell ref="CA35:CH35"/>
    <mergeCell ref="CI35:CP35"/>
    <mergeCell ref="BS8:BZ8"/>
    <mergeCell ref="AK11:AQ11"/>
    <mergeCell ref="AK12:AQ12"/>
    <mergeCell ref="AR9:BB9"/>
    <mergeCell ref="BC9:BJ9"/>
    <mergeCell ref="BK9:BR9"/>
    <mergeCell ref="BS9:BZ9"/>
    <mergeCell ref="BK11:BR11"/>
    <mergeCell ref="BS11:BZ11"/>
    <mergeCell ref="DO37:DV37"/>
    <mergeCell ref="DW37:ED37"/>
    <mergeCell ref="EE37:EL37"/>
    <mergeCell ref="AR3:BB4"/>
    <mergeCell ref="BC3:CH3"/>
    <mergeCell ref="AR30:BB31"/>
    <mergeCell ref="AR7:BB7"/>
    <mergeCell ref="BC7:BJ7"/>
    <mergeCell ref="BK7:BR7"/>
    <mergeCell ref="CY37:DF37"/>
    <mergeCell ref="EM37:ET37"/>
    <mergeCell ref="EU37:FG37"/>
    <mergeCell ref="B38:AJ38"/>
    <mergeCell ref="AK38:AQ38"/>
    <mergeCell ref="AR38:BB38"/>
    <mergeCell ref="BC38:BJ38"/>
    <mergeCell ref="BK38:BR38"/>
    <mergeCell ref="BS38:BZ38"/>
    <mergeCell ref="CA38:CH38"/>
    <mergeCell ref="CI38:CP38"/>
    <mergeCell ref="EM38:ET38"/>
    <mergeCell ref="EU38:FG38"/>
    <mergeCell ref="CQ38:CX38"/>
    <mergeCell ref="CY38:DF38"/>
    <mergeCell ref="DG38:DN38"/>
    <mergeCell ref="DO38:DV38"/>
    <mergeCell ref="B39:AJ39"/>
    <mergeCell ref="AK39:AQ39"/>
    <mergeCell ref="AR39:BB39"/>
    <mergeCell ref="BC39:BJ39"/>
    <mergeCell ref="DW38:ED38"/>
    <mergeCell ref="EE38:EL38"/>
    <mergeCell ref="EM39:ET39"/>
    <mergeCell ref="EU39:FG39"/>
    <mergeCell ref="CQ39:CX39"/>
    <mergeCell ref="CY39:DF39"/>
    <mergeCell ref="DG39:DN39"/>
    <mergeCell ref="DO39:DV39"/>
    <mergeCell ref="B40:AJ40"/>
    <mergeCell ref="AK40:AQ40"/>
    <mergeCell ref="AR40:BB40"/>
    <mergeCell ref="BC40:BJ40"/>
    <mergeCell ref="DW39:ED39"/>
    <mergeCell ref="EE39:EL39"/>
    <mergeCell ref="BK39:BR39"/>
    <mergeCell ref="BS39:BZ39"/>
    <mergeCell ref="CA39:CH39"/>
    <mergeCell ref="CI39:CP39"/>
    <mergeCell ref="EM40:ET40"/>
    <mergeCell ref="EU40:FG40"/>
    <mergeCell ref="CQ40:CX40"/>
    <mergeCell ref="CY40:DF40"/>
    <mergeCell ref="DG40:DN40"/>
    <mergeCell ref="DO40:DV40"/>
    <mergeCell ref="B41:AJ41"/>
    <mergeCell ref="AK41:AQ41"/>
    <mergeCell ref="AR41:BB41"/>
    <mergeCell ref="BC41:BJ41"/>
    <mergeCell ref="DW40:ED40"/>
    <mergeCell ref="EE40:EL40"/>
    <mergeCell ref="BK40:BR40"/>
    <mergeCell ref="BS40:BZ40"/>
    <mergeCell ref="CA40:CH40"/>
    <mergeCell ref="CI40:CP4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73"/>
  <sheetViews>
    <sheetView zoomScaleSheetLayoutView="100" zoomScalePageLayoutView="0" workbookViewId="0" topLeftCell="A61">
      <selection activeCell="EU45" sqref="EU45:FG45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357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5.75" customHeight="1">
      <c r="A2" s="26"/>
      <c r="B2" s="178" t="s">
        <v>356</v>
      </c>
      <c r="C2" s="178"/>
      <c r="D2" s="178"/>
      <c r="E2" s="178"/>
      <c r="F2" s="178"/>
      <c r="G2" s="178"/>
      <c r="H2" s="178"/>
      <c r="I2" s="178"/>
      <c r="J2" s="178"/>
      <c r="ER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86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1" t="s">
        <v>358</v>
      </c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>
        <v>16</v>
      </c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196" t="s">
        <v>221</v>
      </c>
      <c r="AL6" s="196"/>
      <c r="AM6" s="196"/>
      <c r="AN6" s="196"/>
      <c r="AO6" s="196"/>
      <c r="AP6" s="196"/>
      <c r="AQ6" s="196"/>
      <c r="AR6" s="217" t="s">
        <v>260</v>
      </c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20">
        <f>BC6+BK6+BS6</f>
        <v>0</v>
      </c>
      <c r="CB6" s="220"/>
      <c r="CC6" s="220"/>
      <c r="CD6" s="220"/>
      <c r="CE6" s="220"/>
      <c r="CF6" s="220"/>
      <c r="CG6" s="220"/>
      <c r="CH6" s="220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20">
        <f>CI6+CQ6+CY6</f>
        <v>0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0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0</v>
      </c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3.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7" t="s">
        <v>263</v>
      </c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20">
        <f t="shared" si="0"/>
        <v>0</v>
      </c>
      <c r="CB8" s="220"/>
      <c r="CC8" s="220"/>
      <c r="CD8" s="220"/>
      <c r="CE8" s="220"/>
      <c r="CF8" s="220"/>
      <c r="CG8" s="220"/>
      <c r="CH8" s="220"/>
      <c r="CI8" s="219"/>
      <c r="CJ8" s="219"/>
      <c r="CK8" s="219"/>
      <c r="CL8" s="219"/>
      <c r="CM8" s="219"/>
      <c r="CN8" s="219"/>
      <c r="CO8" s="219"/>
      <c r="CP8" s="219"/>
      <c r="CQ8" s="219">
        <f>1</f>
        <v>1</v>
      </c>
      <c r="CR8" s="219"/>
      <c r="CS8" s="219"/>
      <c r="CT8" s="219"/>
      <c r="CU8" s="219"/>
      <c r="CV8" s="219"/>
      <c r="CW8" s="219"/>
      <c r="CX8" s="219"/>
      <c r="CY8" s="219">
        <f>1+1</f>
        <v>2</v>
      </c>
      <c r="CZ8" s="219"/>
      <c r="DA8" s="219"/>
      <c r="DB8" s="219"/>
      <c r="DC8" s="219"/>
      <c r="DD8" s="219"/>
      <c r="DE8" s="219"/>
      <c r="DF8" s="219"/>
      <c r="DG8" s="220">
        <f t="shared" si="1"/>
        <v>3</v>
      </c>
      <c r="DH8" s="220"/>
      <c r="DI8" s="220"/>
      <c r="DJ8" s="220"/>
      <c r="DK8" s="220"/>
      <c r="DL8" s="220"/>
      <c r="DM8" s="220"/>
      <c r="DN8" s="220"/>
      <c r="DO8" s="219">
        <f t="shared" si="2"/>
        <v>0</v>
      </c>
      <c r="DP8" s="219"/>
      <c r="DQ8" s="219"/>
      <c r="DR8" s="219"/>
      <c r="DS8" s="219"/>
      <c r="DT8" s="219"/>
      <c r="DU8" s="219"/>
      <c r="DV8" s="219"/>
      <c r="DW8" s="219">
        <f t="shared" si="3"/>
        <v>1</v>
      </c>
      <c r="DX8" s="219"/>
      <c r="DY8" s="219"/>
      <c r="DZ8" s="219"/>
      <c r="EA8" s="219"/>
      <c r="EB8" s="219"/>
      <c r="EC8" s="219"/>
      <c r="ED8" s="219"/>
      <c r="EE8" s="219">
        <f t="shared" si="4"/>
        <v>2</v>
      </c>
      <c r="EF8" s="219"/>
      <c r="EG8" s="219"/>
      <c r="EH8" s="219"/>
      <c r="EI8" s="219"/>
      <c r="EJ8" s="219"/>
      <c r="EK8" s="219"/>
      <c r="EL8" s="219"/>
      <c r="EM8" s="220">
        <f t="shared" si="5"/>
        <v>3</v>
      </c>
      <c r="EN8" s="220"/>
      <c r="EO8" s="220"/>
      <c r="EP8" s="220"/>
      <c r="EQ8" s="220"/>
      <c r="ER8" s="220"/>
      <c r="ES8" s="220"/>
      <c r="ET8" s="220"/>
      <c r="EU8" s="219">
        <f>1+2</f>
        <v>3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201">
        <f t="shared" si="0"/>
        <v>0</v>
      </c>
      <c r="CB9" s="201"/>
      <c r="CC9" s="201"/>
      <c r="CD9" s="201"/>
      <c r="CE9" s="201"/>
      <c r="CF9" s="201"/>
      <c r="CG9" s="201"/>
      <c r="CH9" s="201"/>
      <c r="CI9" s="160"/>
      <c r="CJ9" s="160"/>
      <c r="CK9" s="160"/>
      <c r="CL9" s="160"/>
      <c r="CM9" s="160"/>
      <c r="CN9" s="160"/>
      <c r="CO9" s="160"/>
      <c r="CP9" s="160"/>
      <c r="CQ9" s="160">
        <f>1</f>
        <v>1</v>
      </c>
      <c r="CR9" s="160"/>
      <c r="CS9" s="160"/>
      <c r="CT9" s="160"/>
      <c r="CU9" s="160"/>
      <c r="CV9" s="160"/>
      <c r="CW9" s="160"/>
      <c r="CX9" s="160"/>
      <c r="CY9" s="160">
        <f>1</f>
        <v>1</v>
      </c>
      <c r="CZ9" s="160"/>
      <c r="DA9" s="160"/>
      <c r="DB9" s="160"/>
      <c r="DC9" s="160"/>
      <c r="DD9" s="160"/>
      <c r="DE9" s="160"/>
      <c r="DF9" s="160"/>
      <c r="DG9" s="201">
        <f t="shared" si="1"/>
        <v>2</v>
      </c>
      <c r="DH9" s="201"/>
      <c r="DI9" s="201"/>
      <c r="DJ9" s="201"/>
      <c r="DK9" s="201"/>
      <c r="DL9" s="201"/>
      <c r="DM9" s="201"/>
      <c r="DN9" s="201"/>
      <c r="DO9" s="160">
        <f t="shared" si="2"/>
        <v>0</v>
      </c>
      <c r="DP9" s="160"/>
      <c r="DQ9" s="160"/>
      <c r="DR9" s="160"/>
      <c r="DS9" s="160"/>
      <c r="DT9" s="160"/>
      <c r="DU9" s="160"/>
      <c r="DV9" s="160"/>
      <c r="DW9" s="160">
        <f t="shared" si="3"/>
        <v>1</v>
      </c>
      <c r="DX9" s="160"/>
      <c r="DY9" s="160"/>
      <c r="DZ9" s="160"/>
      <c r="EA9" s="160"/>
      <c r="EB9" s="160"/>
      <c r="EC9" s="160"/>
      <c r="ED9" s="160"/>
      <c r="EE9" s="160">
        <f t="shared" si="4"/>
        <v>1</v>
      </c>
      <c r="EF9" s="160"/>
      <c r="EG9" s="160"/>
      <c r="EH9" s="160"/>
      <c r="EI9" s="160"/>
      <c r="EJ9" s="160"/>
      <c r="EK9" s="160"/>
      <c r="EL9" s="160"/>
      <c r="EM9" s="201">
        <f t="shared" si="5"/>
        <v>2</v>
      </c>
      <c r="EN9" s="201"/>
      <c r="EO9" s="201"/>
      <c r="EP9" s="201"/>
      <c r="EQ9" s="201"/>
      <c r="ER9" s="201"/>
      <c r="ES9" s="201"/>
      <c r="ET9" s="201"/>
      <c r="EU9" s="160">
        <f>2</f>
        <v>2</v>
      </c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201">
        <f t="shared" si="1"/>
        <v>0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0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0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0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0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201">
        <f t="shared" si="1"/>
        <v>0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0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0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0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01">
        <f t="shared" si="0"/>
        <v>0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0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0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0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0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201">
        <f t="shared" si="0"/>
        <v>0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0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0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0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0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201">
        <f t="shared" si="1"/>
        <v>0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0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0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0</v>
      </c>
      <c r="EN22" s="201"/>
      <c r="EO22" s="201"/>
      <c r="EP22" s="201"/>
      <c r="EQ22" s="201"/>
      <c r="ER22" s="201"/>
      <c r="ES22" s="201"/>
      <c r="ET22" s="201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1">
        <f t="shared" si="1"/>
        <v>0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0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0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3.5" customHeight="1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201">
        <f t="shared" si="1"/>
        <v>0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0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0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0</v>
      </c>
      <c r="EN24" s="201"/>
      <c r="EO24" s="201"/>
      <c r="EP24" s="201"/>
      <c r="EQ24" s="201"/>
      <c r="ER24" s="201"/>
      <c r="ES24" s="201"/>
      <c r="ET24" s="201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3.5" customHeight="1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201">
        <f t="shared" si="1"/>
        <v>0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0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0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0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201">
        <f t="shared" si="1"/>
        <v>0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0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0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0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201">
        <f t="shared" si="0"/>
        <v>0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0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0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0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0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0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7" t="s">
        <v>322</v>
      </c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20">
        <f t="shared" si="0"/>
        <v>0</v>
      </c>
      <c r="CB34" s="220"/>
      <c r="CC34" s="220"/>
      <c r="CD34" s="220"/>
      <c r="CE34" s="220"/>
      <c r="CF34" s="220"/>
      <c r="CG34" s="220"/>
      <c r="CH34" s="220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20">
        <f t="shared" si="1"/>
        <v>0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0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0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0</v>
      </c>
      <c r="EN34" s="220"/>
      <c r="EO34" s="220"/>
      <c r="EP34" s="220"/>
      <c r="EQ34" s="220"/>
      <c r="ER34" s="220"/>
      <c r="ES34" s="220"/>
      <c r="ET34" s="220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201">
        <f t="shared" si="0"/>
        <v>0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201">
        <f t="shared" si="1"/>
        <v>0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0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0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0</v>
      </c>
      <c r="EN35" s="201"/>
      <c r="EO35" s="201"/>
      <c r="EP35" s="201"/>
      <c r="EQ35" s="201"/>
      <c r="ER35" s="201"/>
      <c r="ES35" s="201"/>
      <c r="ET35" s="201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7" t="s">
        <v>324</v>
      </c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9">
        <f>1</f>
        <v>1</v>
      </c>
      <c r="BD36" s="219"/>
      <c r="BE36" s="219"/>
      <c r="BF36" s="219"/>
      <c r="BG36" s="219"/>
      <c r="BH36" s="219"/>
      <c r="BI36" s="219"/>
      <c r="BJ36" s="219"/>
      <c r="BK36" s="219">
        <f>1+1+4</f>
        <v>6</v>
      </c>
      <c r="BL36" s="219"/>
      <c r="BM36" s="219"/>
      <c r="BN36" s="219"/>
      <c r="BO36" s="219"/>
      <c r="BP36" s="219"/>
      <c r="BQ36" s="219"/>
      <c r="BR36" s="219"/>
      <c r="BS36" s="219">
        <v>0</v>
      </c>
      <c r="BT36" s="219"/>
      <c r="BU36" s="219"/>
      <c r="BV36" s="219"/>
      <c r="BW36" s="219"/>
      <c r="BX36" s="219"/>
      <c r="BY36" s="219"/>
      <c r="BZ36" s="219"/>
      <c r="CA36" s="220">
        <f t="shared" si="0"/>
        <v>7</v>
      </c>
      <c r="CB36" s="220"/>
      <c r="CC36" s="220"/>
      <c r="CD36" s="220"/>
      <c r="CE36" s="220"/>
      <c r="CF36" s="220"/>
      <c r="CG36" s="220"/>
      <c r="CH36" s="220"/>
      <c r="CI36" s="219">
        <v>0</v>
      </c>
      <c r="CJ36" s="219"/>
      <c r="CK36" s="219"/>
      <c r="CL36" s="219"/>
      <c r="CM36" s="219"/>
      <c r="CN36" s="219"/>
      <c r="CO36" s="219"/>
      <c r="CP36" s="219"/>
      <c r="CQ36" s="219">
        <f>2+3</f>
        <v>5</v>
      </c>
      <c r="CR36" s="219"/>
      <c r="CS36" s="219"/>
      <c r="CT36" s="219"/>
      <c r="CU36" s="219"/>
      <c r="CV36" s="219"/>
      <c r="CW36" s="219"/>
      <c r="CX36" s="219"/>
      <c r="CY36" s="219">
        <f>2+2+3+5</f>
        <v>12</v>
      </c>
      <c r="CZ36" s="219"/>
      <c r="DA36" s="219"/>
      <c r="DB36" s="219"/>
      <c r="DC36" s="219"/>
      <c r="DD36" s="219"/>
      <c r="DE36" s="219"/>
      <c r="DF36" s="219"/>
      <c r="DG36" s="220">
        <f t="shared" si="1"/>
        <v>17</v>
      </c>
      <c r="DH36" s="220"/>
      <c r="DI36" s="220"/>
      <c r="DJ36" s="220"/>
      <c r="DK36" s="220"/>
      <c r="DL36" s="220"/>
      <c r="DM36" s="220"/>
      <c r="DN36" s="220"/>
      <c r="DO36" s="219">
        <f t="shared" si="2"/>
        <v>1</v>
      </c>
      <c r="DP36" s="219"/>
      <c r="DQ36" s="219"/>
      <c r="DR36" s="219"/>
      <c r="DS36" s="219"/>
      <c r="DT36" s="219"/>
      <c r="DU36" s="219"/>
      <c r="DV36" s="219"/>
      <c r="DW36" s="219">
        <f t="shared" si="3"/>
        <v>11</v>
      </c>
      <c r="DX36" s="219"/>
      <c r="DY36" s="219"/>
      <c r="DZ36" s="219"/>
      <c r="EA36" s="219"/>
      <c r="EB36" s="219"/>
      <c r="EC36" s="219"/>
      <c r="ED36" s="219"/>
      <c r="EE36" s="219">
        <f t="shared" si="4"/>
        <v>12</v>
      </c>
      <c r="EF36" s="219"/>
      <c r="EG36" s="219"/>
      <c r="EH36" s="219"/>
      <c r="EI36" s="219"/>
      <c r="EJ36" s="219"/>
      <c r="EK36" s="219"/>
      <c r="EL36" s="219"/>
      <c r="EM36" s="220">
        <f t="shared" si="5"/>
        <v>24</v>
      </c>
      <c r="EN36" s="220"/>
      <c r="EO36" s="220"/>
      <c r="EP36" s="220"/>
      <c r="EQ36" s="220"/>
      <c r="ER36" s="220"/>
      <c r="ES36" s="220"/>
      <c r="ET36" s="220"/>
      <c r="EU36" s="219">
        <f>2+1+1+1+2+2+3+4+3+5</f>
        <v>24</v>
      </c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/>
      <c r="BD37" s="160"/>
      <c r="BE37" s="160"/>
      <c r="BF37" s="160"/>
      <c r="BG37" s="160"/>
      <c r="BH37" s="160"/>
      <c r="BI37" s="160"/>
      <c r="BJ37" s="160"/>
      <c r="BK37" s="160">
        <f>1</f>
        <v>1</v>
      </c>
      <c r="BL37" s="160"/>
      <c r="BM37" s="160"/>
      <c r="BN37" s="160"/>
      <c r="BO37" s="160"/>
      <c r="BP37" s="160"/>
      <c r="BQ37" s="160"/>
      <c r="BR37" s="160"/>
      <c r="BS37" s="160">
        <v>0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1</v>
      </c>
      <c r="CB37" s="201"/>
      <c r="CC37" s="201"/>
      <c r="CD37" s="201"/>
      <c r="CE37" s="201"/>
      <c r="CF37" s="201"/>
      <c r="CG37" s="201"/>
      <c r="CH37" s="201"/>
      <c r="CI37" s="160">
        <v>0</v>
      </c>
      <c r="CJ37" s="160"/>
      <c r="CK37" s="160"/>
      <c r="CL37" s="160"/>
      <c r="CM37" s="160"/>
      <c r="CN37" s="160"/>
      <c r="CO37" s="160"/>
      <c r="CP37" s="160"/>
      <c r="CQ37" s="160">
        <v>0</v>
      </c>
      <c r="CR37" s="160"/>
      <c r="CS37" s="160"/>
      <c r="CT37" s="160"/>
      <c r="CU37" s="160"/>
      <c r="CV37" s="160"/>
      <c r="CW37" s="160"/>
      <c r="CX37" s="160"/>
      <c r="CY37" s="160">
        <v>0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0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0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1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0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1</v>
      </c>
      <c r="EN37" s="201"/>
      <c r="EO37" s="201"/>
      <c r="EP37" s="201"/>
      <c r="EQ37" s="201"/>
      <c r="ER37" s="201"/>
      <c r="ES37" s="201"/>
      <c r="ET37" s="201"/>
      <c r="EU37" s="160">
        <f>1</f>
        <v>1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v>1</v>
      </c>
      <c r="BD38" s="160"/>
      <c r="BE38" s="160"/>
      <c r="BF38" s="160"/>
      <c r="BG38" s="160"/>
      <c r="BH38" s="160"/>
      <c r="BI38" s="160"/>
      <c r="BJ38" s="160"/>
      <c r="BK38" s="160">
        <f>1</f>
        <v>1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201">
        <f t="shared" si="0"/>
        <v>2</v>
      </c>
      <c r="CB38" s="201"/>
      <c r="CC38" s="201"/>
      <c r="CD38" s="201"/>
      <c r="CE38" s="201"/>
      <c r="CF38" s="201"/>
      <c r="CG38" s="201"/>
      <c r="CH38" s="201"/>
      <c r="CI38" s="160"/>
      <c r="CJ38" s="160"/>
      <c r="CK38" s="160"/>
      <c r="CL38" s="160"/>
      <c r="CM38" s="160"/>
      <c r="CN38" s="160"/>
      <c r="CO38" s="160"/>
      <c r="CP38" s="160"/>
      <c r="CQ38" s="160">
        <f>1</f>
        <v>1</v>
      </c>
      <c r="CR38" s="160"/>
      <c r="CS38" s="160"/>
      <c r="CT38" s="160"/>
      <c r="CU38" s="160"/>
      <c r="CV38" s="160"/>
      <c r="CW38" s="160"/>
      <c r="CX38" s="160"/>
      <c r="CY38" s="160">
        <f>1</f>
        <v>1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2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1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2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1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4</v>
      </c>
      <c r="EN38" s="201"/>
      <c r="EO38" s="201"/>
      <c r="EP38" s="201"/>
      <c r="EQ38" s="201"/>
      <c r="ER38" s="201"/>
      <c r="ES38" s="201"/>
      <c r="ET38" s="201"/>
      <c r="EU38" s="160">
        <f>1+1+1+1</f>
        <v>4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/>
      <c r="BD39" s="160"/>
      <c r="BE39" s="160"/>
      <c r="BF39" s="160"/>
      <c r="BG39" s="160"/>
      <c r="BH39" s="160"/>
      <c r="BI39" s="160"/>
      <c r="BJ39" s="160"/>
      <c r="BK39" s="160">
        <f>4</f>
        <v>4</v>
      </c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201">
        <f t="shared" si="0"/>
        <v>4</v>
      </c>
      <c r="CB39" s="201"/>
      <c r="CC39" s="201"/>
      <c r="CD39" s="201"/>
      <c r="CE39" s="201"/>
      <c r="CF39" s="201"/>
      <c r="CG39" s="201"/>
      <c r="CH39" s="201"/>
      <c r="CI39" s="160">
        <v>0</v>
      </c>
      <c r="CJ39" s="160"/>
      <c r="CK39" s="160"/>
      <c r="CL39" s="160"/>
      <c r="CM39" s="160"/>
      <c r="CN39" s="160"/>
      <c r="CO39" s="160"/>
      <c r="CP39" s="160"/>
      <c r="CQ39" s="160">
        <f>1+3</f>
        <v>4</v>
      </c>
      <c r="CR39" s="160"/>
      <c r="CS39" s="160"/>
      <c r="CT39" s="160"/>
      <c r="CU39" s="160"/>
      <c r="CV39" s="160"/>
      <c r="CW39" s="160"/>
      <c r="CX39" s="160"/>
      <c r="CY39" s="160">
        <f>2+1+3+5</f>
        <v>11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15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0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8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11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19</v>
      </c>
      <c r="EN39" s="201"/>
      <c r="EO39" s="201"/>
      <c r="EP39" s="201"/>
      <c r="EQ39" s="201"/>
      <c r="ER39" s="201"/>
      <c r="ES39" s="201"/>
      <c r="ET39" s="201"/>
      <c r="EU39" s="160">
        <f>2+1+1+3+4+3+5</f>
        <v>19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7" t="s">
        <v>328</v>
      </c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20">
        <f t="shared" si="0"/>
        <v>0</v>
      </c>
      <c r="CB40" s="220"/>
      <c r="CC40" s="220"/>
      <c r="CD40" s="220"/>
      <c r="CE40" s="220"/>
      <c r="CF40" s="220"/>
      <c r="CG40" s="220"/>
      <c r="CH40" s="220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20">
        <f t="shared" si="1"/>
        <v>0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0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0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0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0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7" t="s">
        <v>329</v>
      </c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9"/>
      <c r="BD42" s="219"/>
      <c r="BE42" s="219"/>
      <c r="BF42" s="219"/>
      <c r="BG42" s="219"/>
      <c r="BH42" s="219"/>
      <c r="BI42" s="219"/>
      <c r="BJ42" s="219"/>
      <c r="BK42" s="219">
        <f>1+1</f>
        <v>2</v>
      </c>
      <c r="BL42" s="219"/>
      <c r="BM42" s="219"/>
      <c r="BN42" s="219"/>
      <c r="BO42" s="219"/>
      <c r="BP42" s="219"/>
      <c r="BQ42" s="219"/>
      <c r="BR42" s="219"/>
      <c r="BS42" s="219">
        <f>1</f>
        <v>1</v>
      </c>
      <c r="BT42" s="219"/>
      <c r="BU42" s="219"/>
      <c r="BV42" s="219"/>
      <c r="BW42" s="219"/>
      <c r="BX42" s="219"/>
      <c r="BY42" s="219"/>
      <c r="BZ42" s="219"/>
      <c r="CA42" s="220">
        <f t="shared" si="0"/>
        <v>3</v>
      </c>
      <c r="CB42" s="220"/>
      <c r="CC42" s="220"/>
      <c r="CD42" s="220"/>
      <c r="CE42" s="220"/>
      <c r="CF42" s="220"/>
      <c r="CG42" s="220"/>
      <c r="CH42" s="220"/>
      <c r="CI42" s="219"/>
      <c r="CJ42" s="219"/>
      <c r="CK42" s="219"/>
      <c r="CL42" s="219"/>
      <c r="CM42" s="219"/>
      <c r="CN42" s="219"/>
      <c r="CO42" s="219"/>
      <c r="CP42" s="219"/>
      <c r="CQ42" s="219">
        <f>1</f>
        <v>1</v>
      </c>
      <c r="CR42" s="219"/>
      <c r="CS42" s="219"/>
      <c r="CT42" s="219"/>
      <c r="CU42" s="219"/>
      <c r="CV42" s="219"/>
      <c r="CW42" s="219"/>
      <c r="CX42" s="219"/>
      <c r="CY42" s="219">
        <f>1</f>
        <v>1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2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3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2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5</v>
      </c>
      <c r="EN42" s="220"/>
      <c r="EO42" s="220"/>
      <c r="EP42" s="220"/>
      <c r="EQ42" s="220"/>
      <c r="ER42" s="220"/>
      <c r="ES42" s="220"/>
      <c r="ET42" s="220"/>
      <c r="EU42" s="219">
        <f>2+1+1+1</f>
        <v>5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201">
        <f t="shared" si="0"/>
        <v>0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>
        <f>1</f>
        <v>1</v>
      </c>
      <c r="CZ43" s="160"/>
      <c r="DA43" s="160"/>
      <c r="DB43" s="160"/>
      <c r="DC43" s="160"/>
      <c r="DD43" s="160"/>
      <c r="DE43" s="160"/>
      <c r="DF43" s="160"/>
      <c r="DG43" s="201">
        <f t="shared" si="1"/>
        <v>1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0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1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1</v>
      </c>
      <c r="EN43" s="201"/>
      <c r="EO43" s="201"/>
      <c r="EP43" s="201"/>
      <c r="EQ43" s="201"/>
      <c r="ER43" s="201"/>
      <c r="ES43" s="201"/>
      <c r="ET43" s="201"/>
      <c r="EU43" s="160">
        <f>1</f>
        <v>1</v>
      </c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>
        <f>1+1</f>
        <v>2</v>
      </c>
      <c r="BL44" s="160"/>
      <c r="BM44" s="160"/>
      <c r="BN44" s="160"/>
      <c r="BO44" s="160"/>
      <c r="BP44" s="160"/>
      <c r="BQ44" s="160"/>
      <c r="BR44" s="160"/>
      <c r="BS44" s="160">
        <v>0</v>
      </c>
      <c r="BT44" s="160"/>
      <c r="BU44" s="160"/>
      <c r="BV44" s="160"/>
      <c r="BW44" s="160"/>
      <c r="BX44" s="160"/>
      <c r="BY44" s="160"/>
      <c r="BZ44" s="160"/>
      <c r="CA44" s="201">
        <f t="shared" si="0"/>
        <v>2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>
        <f>1</f>
        <v>1</v>
      </c>
      <c r="CR44" s="160"/>
      <c r="CS44" s="160"/>
      <c r="CT44" s="160"/>
      <c r="CU44" s="160"/>
      <c r="CV44" s="160"/>
      <c r="CW44" s="160"/>
      <c r="CX44" s="160"/>
      <c r="CY44" s="160">
        <v>0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1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3</v>
      </c>
      <c r="DX44" s="160"/>
      <c r="DY44" s="160"/>
      <c r="DZ44" s="160"/>
      <c r="EA44" s="160"/>
      <c r="EB44" s="160"/>
      <c r="EC44" s="160"/>
      <c r="ED44" s="160"/>
      <c r="EE44" s="160">
        <f t="shared" si="4"/>
        <v>0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3</v>
      </c>
      <c r="EN44" s="201"/>
      <c r="EO44" s="201"/>
      <c r="EP44" s="201"/>
      <c r="EQ44" s="201"/>
      <c r="ER44" s="201"/>
      <c r="ES44" s="201"/>
      <c r="ET44" s="201"/>
      <c r="EU44" s="160">
        <f>1+1+1</f>
        <v>3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>
        <f>1</f>
        <v>1</v>
      </c>
      <c r="BT45" s="160"/>
      <c r="BU45" s="160"/>
      <c r="BV45" s="160"/>
      <c r="BW45" s="160"/>
      <c r="BX45" s="160"/>
      <c r="BY45" s="160"/>
      <c r="BZ45" s="160"/>
      <c r="CA45" s="201">
        <f t="shared" si="0"/>
        <v>1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1">
        <f t="shared" si="1"/>
        <v>0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1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1</v>
      </c>
      <c r="EN45" s="201"/>
      <c r="EO45" s="201"/>
      <c r="EP45" s="201"/>
      <c r="EQ45" s="201"/>
      <c r="ER45" s="201"/>
      <c r="ES45" s="201"/>
      <c r="ET45" s="201"/>
      <c r="EU45" s="160">
        <f>1</f>
        <v>1</v>
      </c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7" t="s">
        <v>333</v>
      </c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9">
        <v>0</v>
      </c>
      <c r="BD46" s="219"/>
      <c r="BE46" s="219"/>
      <c r="BF46" s="219"/>
      <c r="BG46" s="219"/>
      <c r="BH46" s="219"/>
      <c r="BI46" s="219"/>
      <c r="BJ46" s="219"/>
      <c r="BK46" s="219">
        <f>4+2+4+1</f>
        <v>11</v>
      </c>
      <c r="BL46" s="219"/>
      <c r="BM46" s="219"/>
      <c r="BN46" s="219"/>
      <c r="BO46" s="219"/>
      <c r="BP46" s="219"/>
      <c r="BQ46" s="219"/>
      <c r="BR46" s="219"/>
      <c r="BS46" s="219">
        <f>1+5+5</f>
        <v>11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22</v>
      </c>
      <c r="CB46" s="220"/>
      <c r="CC46" s="220"/>
      <c r="CD46" s="220"/>
      <c r="CE46" s="220"/>
      <c r="CF46" s="220"/>
      <c r="CG46" s="220"/>
      <c r="CH46" s="220"/>
      <c r="CI46" s="219">
        <f>1</f>
        <v>1</v>
      </c>
      <c r="CJ46" s="219"/>
      <c r="CK46" s="219"/>
      <c r="CL46" s="219"/>
      <c r="CM46" s="219"/>
      <c r="CN46" s="219"/>
      <c r="CO46" s="219"/>
      <c r="CP46" s="219"/>
      <c r="CQ46" s="219">
        <f>2+2+3+5+7+5</f>
        <v>24</v>
      </c>
      <c r="CR46" s="219"/>
      <c r="CS46" s="219"/>
      <c r="CT46" s="219"/>
      <c r="CU46" s="219"/>
      <c r="CV46" s="219"/>
      <c r="CW46" s="219"/>
      <c r="CX46" s="219"/>
      <c r="CY46" s="219">
        <f>2+5+7+2</f>
        <v>16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41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1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35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27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63</v>
      </c>
      <c r="EN46" s="220"/>
      <c r="EO46" s="220"/>
      <c r="EP46" s="220"/>
      <c r="EQ46" s="220"/>
      <c r="ER46" s="220"/>
      <c r="ES46" s="220"/>
      <c r="ET46" s="220"/>
      <c r="EU46" s="219">
        <f>5+9+7+5+10+1+5+7+7+5+2</f>
        <v>63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>
        <v>0</v>
      </c>
      <c r="BD47" s="160"/>
      <c r="BE47" s="160"/>
      <c r="BF47" s="160"/>
      <c r="BG47" s="160"/>
      <c r="BH47" s="160"/>
      <c r="BI47" s="160"/>
      <c r="BJ47" s="160"/>
      <c r="BK47" s="160">
        <f>4+2+4+1</f>
        <v>11</v>
      </c>
      <c r="BL47" s="160"/>
      <c r="BM47" s="160"/>
      <c r="BN47" s="160"/>
      <c r="BO47" s="160"/>
      <c r="BP47" s="160"/>
      <c r="BQ47" s="160"/>
      <c r="BR47" s="160"/>
      <c r="BS47" s="160">
        <f>1+5+5</f>
        <v>11</v>
      </c>
      <c r="BT47" s="160"/>
      <c r="BU47" s="160"/>
      <c r="BV47" s="160"/>
      <c r="BW47" s="160"/>
      <c r="BX47" s="160"/>
      <c r="BY47" s="160"/>
      <c r="BZ47" s="160"/>
      <c r="CA47" s="201">
        <f t="shared" si="0"/>
        <v>22</v>
      </c>
      <c r="CB47" s="201"/>
      <c r="CC47" s="201"/>
      <c r="CD47" s="201"/>
      <c r="CE47" s="201"/>
      <c r="CF47" s="201"/>
      <c r="CG47" s="201"/>
      <c r="CH47" s="201"/>
      <c r="CI47" s="160">
        <f>1</f>
        <v>1</v>
      </c>
      <c r="CJ47" s="160"/>
      <c r="CK47" s="160"/>
      <c r="CL47" s="160"/>
      <c r="CM47" s="160"/>
      <c r="CN47" s="160"/>
      <c r="CO47" s="160"/>
      <c r="CP47" s="160"/>
      <c r="CQ47" s="160">
        <f>2+2+3+5+7+5</f>
        <v>24</v>
      </c>
      <c r="CR47" s="160"/>
      <c r="CS47" s="160"/>
      <c r="CT47" s="160"/>
      <c r="CU47" s="160"/>
      <c r="CV47" s="160"/>
      <c r="CW47" s="160"/>
      <c r="CX47" s="160"/>
      <c r="CY47" s="160">
        <f>2+5+7</f>
        <v>14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39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1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35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25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61</v>
      </c>
      <c r="EN47" s="201"/>
      <c r="EO47" s="201"/>
      <c r="EP47" s="201"/>
      <c r="EQ47" s="201"/>
      <c r="ER47" s="201"/>
      <c r="ES47" s="201"/>
      <c r="ET47" s="201"/>
      <c r="EU47" s="160">
        <f>5+9+7+5+10+1+5+7+7+5</f>
        <v>61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201">
        <f t="shared" si="0"/>
        <v>0</v>
      </c>
      <c r="CB48" s="201"/>
      <c r="CC48" s="201"/>
      <c r="CD48" s="201"/>
      <c r="CE48" s="201"/>
      <c r="CF48" s="201"/>
      <c r="CG48" s="201"/>
      <c r="CH48" s="201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201">
        <f t="shared" si="1"/>
        <v>0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0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0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0</v>
      </c>
      <c r="EN48" s="201"/>
      <c r="EO48" s="201"/>
      <c r="EP48" s="201"/>
      <c r="EQ48" s="201"/>
      <c r="ER48" s="201"/>
      <c r="ES48" s="201"/>
      <c r="ET48" s="201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201">
        <f t="shared" si="0"/>
        <v>0</v>
      </c>
      <c r="CB49" s="201"/>
      <c r="CC49" s="201"/>
      <c r="CD49" s="201"/>
      <c r="CE49" s="201"/>
      <c r="CF49" s="201"/>
      <c r="CG49" s="201"/>
      <c r="CH49" s="201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201">
        <f t="shared" si="1"/>
        <v>0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0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0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0</v>
      </c>
      <c r="EN49" s="201"/>
      <c r="EO49" s="201"/>
      <c r="EP49" s="201"/>
      <c r="EQ49" s="201"/>
      <c r="ER49" s="201"/>
      <c r="ES49" s="201"/>
      <c r="ET49" s="201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>
        <f>2</f>
        <v>2</v>
      </c>
      <c r="CZ50" s="160"/>
      <c r="DA50" s="160"/>
      <c r="DB50" s="160"/>
      <c r="DC50" s="160"/>
      <c r="DD50" s="160"/>
      <c r="DE50" s="160"/>
      <c r="DF50" s="160"/>
      <c r="DG50" s="201">
        <f t="shared" si="1"/>
        <v>2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2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2</v>
      </c>
      <c r="EN50" s="201"/>
      <c r="EO50" s="201"/>
      <c r="EP50" s="201"/>
      <c r="EQ50" s="201"/>
      <c r="ER50" s="201"/>
      <c r="ES50" s="201"/>
      <c r="ET50" s="201"/>
      <c r="EU50" s="160">
        <f>2</f>
        <v>2</v>
      </c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201">
        <f t="shared" si="0"/>
        <v>0</v>
      </c>
      <c r="CB51" s="201"/>
      <c r="CC51" s="201"/>
      <c r="CD51" s="201"/>
      <c r="CE51" s="201"/>
      <c r="CF51" s="201"/>
      <c r="CG51" s="201"/>
      <c r="CH51" s="201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201">
        <f t="shared" si="1"/>
        <v>0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0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0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0</v>
      </c>
      <c r="EN51" s="201"/>
      <c r="EO51" s="201"/>
      <c r="EP51" s="201"/>
      <c r="EQ51" s="201"/>
      <c r="ER51" s="201"/>
      <c r="ES51" s="201"/>
      <c r="ET51" s="201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201">
        <f t="shared" si="0"/>
        <v>0</v>
      </c>
      <c r="CB52" s="201"/>
      <c r="CC52" s="201"/>
      <c r="CD52" s="201"/>
      <c r="CE52" s="201"/>
      <c r="CF52" s="201"/>
      <c r="CG52" s="201"/>
      <c r="CH52" s="201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201">
        <f t="shared" si="1"/>
        <v>0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0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0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0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201">
        <f t="shared" si="0"/>
        <v>0</v>
      </c>
      <c r="CB53" s="201"/>
      <c r="CC53" s="201"/>
      <c r="CD53" s="201"/>
      <c r="CE53" s="201"/>
      <c r="CF53" s="201"/>
      <c r="CG53" s="201"/>
      <c r="CH53" s="201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201">
        <f t="shared" si="1"/>
        <v>0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0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0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0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0</v>
      </c>
      <c r="EN53" s="201"/>
      <c r="EO53" s="201"/>
      <c r="EP53" s="201"/>
      <c r="EQ53" s="201"/>
      <c r="ER53" s="201"/>
      <c r="ES53" s="201"/>
      <c r="ET53" s="201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201">
        <f t="shared" si="0"/>
        <v>0</v>
      </c>
      <c r="CB54" s="201"/>
      <c r="CC54" s="201"/>
      <c r="CD54" s="201"/>
      <c r="CE54" s="201"/>
      <c r="CF54" s="201"/>
      <c r="CG54" s="201"/>
      <c r="CH54" s="201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201">
        <f t="shared" si="1"/>
        <v>0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0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0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0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0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201">
        <f t="shared" si="1"/>
        <v>0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0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0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201">
        <f t="shared" si="0"/>
        <v>0</v>
      </c>
      <c r="CB56" s="201"/>
      <c r="CC56" s="201"/>
      <c r="CD56" s="201"/>
      <c r="CE56" s="201"/>
      <c r="CF56" s="201"/>
      <c r="CG56" s="201"/>
      <c r="CH56" s="201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201">
        <f t="shared" si="1"/>
        <v>0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0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0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0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0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201">
        <f t="shared" si="0"/>
        <v>0</v>
      </c>
      <c r="CB57" s="201"/>
      <c r="CC57" s="201"/>
      <c r="CD57" s="201"/>
      <c r="CE57" s="201"/>
      <c r="CF57" s="201"/>
      <c r="CG57" s="201"/>
      <c r="CH57" s="201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201">
        <f t="shared" si="1"/>
        <v>0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0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0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0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7" t="s">
        <v>339</v>
      </c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9">
        <f>1</f>
        <v>1</v>
      </c>
      <c r="BD59" s="219"/>
      <c r="BE59" s="219"/>
      <c r="BF59" s="219"/>
      <c r="BG59" s="219"/>
      <c r="BH59" s="219"/>
      <c r="BI59" s="219"/>
      <c r="BJ59" s="219"/>
      <c r="BK59" s="219">
        <f>1</f>
        <v>1</v>
      </c>
      <c r="BL59" s="219"/>
      <c r="BM59" s="219"/>
      <c r="BN59" s="219"/>
      <c r="BO59" s="219"/>
      <c r="BP59" s="219"/>
      <c r="BQ59" s="219"/>
      <c r="BR59" s="219"/>
      <c r="BS59" s="219">
        <f>1</f>
        <v>1</v>
      </c>
      <c r="BT59" s="219"/>
      <c r="BU59" s="219"/>
      <c r="BV59" s="219"/>
      <c r="BW59" s="219"/>
      <c r="BX59" s="219"/>
      <c r="BY59" s="219"/>
      <c r="BZ59" s="219"/>
      <c r="CA59" s="220">
        <f t="shared" si="0"/>
        <v>3</v>
      </c>
      <c r="CB59" s="220"/>
      <c r="CC59" s="220"/>
      <c r="CD59" s="220"/>
      <c r="CE59" s="220"/>
      <c r="CF59" s="220"/>
      <c r="CG59" s="220"/>
      <c r="CH59" s="220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20">
        <f t="shared" si="1"/>
        <v>0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1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1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1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3</v>
      </c>
      <c r="EN59" s="220"/>
      <c r="EO59" s="220"/>
      <c r="EP59" s="220"/>
      <c r="EQ59" s="220"/>
      <c r="ER59" s="220"/>
      <c r="ES59" s="220"/>
      <c r="ET59" s="220"/>
      <c r="EU59" s="219">
        <f>1+2</f>
        <v>3</v>
      </c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>
        <f>1</f>
        <v>1</v>
      </c>
      <c r="BD61" s="160"/>
      <c r="BE61" s="160"/>
      <c r="BF61" s="160"/>
      <c r="BG61" s="160"/>
      <c r="BH61" s="160"/>
      <c r="BI61" s="160"/>
      <c r="BJ61" s="160"/>
      <c r="BK61" s="160">
        <f>1</f>
        <v>1</v>
      </c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201">
        <f t="shared" si="0"/>
        <v>2</v>
      </c>
      <c r="CB61" s="201"/>
      <c r="CC61" s="201"/>
      <c r="CD61" s="201"/>
      <c r="CE61" s="201"/>
      <c r="CF61" s="201"/>
      <c r="CG61" s="201"/>
      <c r="CH61" s="201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201">
        <f t="shared" si="1"/>
        <v>0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1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1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0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2</v>
      </c>
      <c r="EN61" s="201"/>
      <c r="EO61" s="201"/>
      <c r="EP61" s="201"/>
      <c r="EQ61" s="201"/>
      <c r="ER61" s="201"/>
      <c r="ES61" s="201"/>
      <c r="ET61" s="201"/>
      <c r="EU61" s="160">
        <f>2</f>
        <v>2</v>
      </c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>
        <f>1</f>
        <v>1</v>
      </c>
      <c r="BT62" s="160"/>
      <c r="BU62" s="160"/>
      <c r="BV62" s="160"/>
      <c r="BW62" s="160"/>
      <c r="BX62" s="160"/>
      <c r="BY62" s="160"/>
      <c r="BZ62" s="160"/>
      <c r="CA62" s="201">
        <f t="shared" si="0"/>
        <v>1</v>
      </c>
      <c r="CB62" s="201"/>
      <c r="CC62" s="201"/>
      <c r="CD62" s="201"/>
      <c r="CE62" s="201"/>
      <c r="CF62" s="201"/>
      <c r="CG62" s="201"/>
      <c r="CH62" s="201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201">
        <f t="shared" si="1"/>
        <v>0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0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0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1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1</v>
      </c>
      <c r="EN62" s="201"/>
      <c r="EO62" s="201"/>
      <c r="EP62" s="201"/>
      <c r="EQ62" s="201"/>
      <c r="ER62" s="201"/>
      <c r="ES62" s="201"/>
      <c r="ET62" s="201"/>
      <c r="EU62" s="160">
        <f>1</f>
        <v>1</v>
      </c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7" t="s">
        <v>343</v>
      </c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9">
        <v>0</v>
      </c>
      <c r="BD63" s="219"/>
      <c r="BE63" s="219"/>
      <c r="BF63" s="219"/>
      <c r="BG63" s="219"/>
      <c r="BH63" s="219"/>
      <c r="BI63" s="219"/>
      <c r="BJ63" s="219"/>
      <c r="BK63" s="219">
        <f>2</f>
        <v>2</v>
      </c>
      <c r="BL63" s="219"/>
      <c r="BM63" s="219"/>
      <c r="BN63" s="219"/>
      <c r="BO63" s="219"/>
      <c r="BP63" s="219"/>
      <c r="BQ63" s="219"/>
      <c r="BR63" s="219"/>
      <c r="BS63" s="219">
        <f>1</f>
        <v>1</v>
      </c>
      <c r="BT63" s="219"/>
      <c r="BU63" s="219"/>
      <c r="BV63" s="219"/>
      <c r="BW63" s="219"/>
      <c r="BX63" s="219"/>
      <c r="BY63" s="219"/>
      <c r="BZ63" s="219"/>
      <c r="CA63" s="220">
        <f t="shared" si="0"/>
        <v>3</v>
      </c>
      <c r="CB63" s="220"/>
      <c r="CC63" s="220"/>
      <c r="CD63" s="220"/>
      <c r="CE63" s="220"/>
      <c r="CF63" s="220"/>
      <c r="CG63" s="220"/>
      <c r="CH63" s="220"/>
      <c r="CI63" s="219">
        <f>1</f>
        <v>1</v>
      </c>
      <c r="CJ63" s="219"/>
      <c r="CK63" s="219"/>
      <c r="CL63" s="219"/>
      <c r="CM63" s="219"/>
      <c r="CN63" s="219"/>
      <c r="CO63" s="219"/>
      <c r="CP63" s="219"/>
      <c r="CQ63" s="219">
        <f>1</f>
        <v>1</v>
      </c>
      <c r="CR63" s="219"/>
      <c r="CS63" s="219"/>
      <c r="CT63" s="219"/>
      <c r="CU63" s="219"/>
      <c r="CV63" s="219"/>
      <c r="CW63" s="219"/>
      <c r="CX63" s="219"/>
      <c r="CY63" s="219">
        <f>1</f>
        <v>1</v>
      </c>
      <c r="CZ63" s="219"/>
      <c r="DA63" s="219"/>
      <c r="DB63" s="219"/>
      <c r="DC63" s="219"/>
      <c r="DD63" s="219"/>
      <c r="DE63" s="219"/>
      <c r="DF63" s="219"/>
      <c r="DG63" s="220">
        <f t="shared" si="1"/>
        <v>3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1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3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2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6</v>
      </c>
      <c r="EN63" s="220"/>
      <c r="EO63" s="220"/>
      <c r="EP63" s="220"/>
      <c r="EQ63" s="220"/>
      <c r="ER63" s="220"/>
      <c r="ES63" s="220"/>
      <c r="ET63" s="220"/>
      <c r="EU63" s="219">
        <f>4+1+1</f>
        <v>6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201">
        <f t="shared" si="0"/>
        <v>0</v>
      </c>
      <c r="CB64" s="201"/>
      <c r="CC64" s="201"/>
      <c r="CD64" s="201"/>
      <c r="CE64" s="201"/>
      <c r="CF64" s="201"/>
      <c r="CG64" s="201"/>
      <c r="CH64" s="201"/>
      <c r="CI64" s="160"/>
      <c r="CJ64" s="160"/>
      <c r="CK64" s="160"/>
      <c r="CL64" s="160"/>
      <c r="CM64" s="160"/>
      <c r="CN64" s="160"/>
      <c r="CO64" s="160"/>
      <c r="CP64" s="160"/>
      <c r="CQ64" s="160">
        <f>1</f>
        <v>1</v>
      </c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201">
        <f t="shared" si="1"/>
        <v>1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0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1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0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1</v>
      </c>
      <c r="EN64" s="201"/>
      <c r="EO64" s="201"/>
      <c r="EP64" s="201"/>
      <c r="EQ64" s="201"/>
      <c r="ER64" s="201"/>
      <c r="ES64" s="201"/>
      <c r="ET64" s="201"/>
      <c r="EU64" s="160">
        <f>1</f>
        <v>1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>
        <v>0</v>
      </c>
      <c r="BD65" s="160"/>
      <c r="BE65" s="160"/>
      <c r="BF65" s="160"/>
      <c r="BG65" s="160"/>
      <c r="BH65" s="160"/>
      <c r="BI65" s="160"/>
      <c r="BJ65" s="160"/>
      <c r="BK65" s="160">
        <f>1</f>
        <v>1</v>
      </c>
      <c r="BL65" s="160"/>
      <c r="BM65" s="160"/>
      <c r="BN65" s="160"/>
      <c r="BO65" s="160"/>
      <c r="BP65" s="160"/>
      <c r="BQ65" s="160"/>
      <c r="BR65" s="160"/>
      <c r="BS65" s="160">
        <f>1</f>
        <v>1</v>
      </c>
      <c r="BT65" s="160"/>
      <c r="BU65" s="160"/>
      <c r="BV65" s="160"/>
      <c r="BW65" s="160"/>
      <c r="BX65" s="160"/>
      <c r="BY65" s="160"/>
      <c r="BZ65" s="160"/>
      <c r="CA65" s="201">
        <f t="shared" si="0"/>
        <v>2</v>
      </c>
      <c r="CB65" s="201"/>
      <c r="CC65" s="201"/>
      <c r="CD65" s="201"/>
      <c r="CE65" s="201"/>
      <c r="CF65" s="201"/>
      <c r="CG65" s="201"/>
      <c r="CH65" s="201"/>
      <c r="CI65" s="160">
        <v>0</v>
      </c>
      <c r="CJ65" s="160"/>
      <c r="CK65" s="160"/>
      <c r="CL65" s="160"/>
      <c r="CM65" s="160"/>
      <c r="CN65" s="160"/>
      <c r="CO65" s="160"/>
      <c r="CP65" s="160"/>
      <c r="CQ65" s="160">
        <v>0</v>
      </c>
      <c r="CR65" s="160"/>
      <c r="CS65" s="160"/>
      <c r="CT65" s="160"/>
      <c r="CU65" s="160"/>
      <c r="CV65" s="160"/>
      <c r="CW65" s="160"/>
      <c r="CX65" s="160"/>
      <c r="CY65" s="160">
        <v>0</v>
      </c>
      <c r="CZ65" s="160"/>
      <c r="DA65" s="160"/>
      <c r="DB65" s="160"/>
      <c r="DC65" s="160"/>
      <c r="DD65" s="160"/>
      <c r="DE65" s="160"/>
      <c r="DF65" s="160"/>
      <c r="DG65" s="201">
        <f t="shared" si="1"/>
        <v>0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0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1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1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2</v>
      </c>
      <c r="EN65" s="201"/>
      <c r="EO65" s="201"/>
      <c r="EP65" s="201"/>
      <c r="EQ65" s="201"/>
      <c r="ER65" s="201"/>
      <c r="ES65" s="201"/>
      <c r="ET65" s="201"/>
      <c r="EU65" s="160">
        <f>2</f>
        <v>2</v>
      </c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>
        <v>0</v>
      </c>
      <c r="BT66" s="160"/>
      <c r="BU66" s="160"/>
      <c r="BV66" s="160"/>
      <c r="BW66" s="160"/>
      <c r="BX66" s="160"/>
      <c r="BY66" s="160"/>
      <c r="BZ66" s="160"/>
      <c r="CA66" s="201">
        <f t="shared" si="0"/>
        <v>0</v>
      </c>
      <c r="CB66" s="201"/>
      <c r="CC66" s="201"/>
      <c r="CD66" s="201"/>
      <c r="CE66" s="201"/>
      <c r="CF66" s="201"/>
      <c r="CG66" s="201"/>
      <c r="CH66" s="201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>
        <v>0</v>
      </c>
      <c r="CZ66" s="160"/>
      <c r="DA66" s="160"/>
      <c r="DB66" s="160"/>
      <c r="DC66" s="160"/>
      <c r="DD66" s="160"/>
      <c r="DE66" s="160"/>
      <c r="DF66" s="160"/>
      <c r="DG66" s="201">
        <f t="shared" si="1"/>
        <v>0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0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0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0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0</v>
      </c>
      <c r="CB67" s="201"/>
      <c r="CC67" s="201"/>
      <c r="CD67" s="201"/>
      <c r="CE67" s="201"/>
      <c r="CF67" s="201"/>
      <c r="CG67" s="201"/>
      <c r="CH67" s="201"/>
      <c r="CI67" s="160">
        <f>1</f>
        <v>1</v>
      </c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201">
        <f t="shared" si="1"/>
        <v>1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1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0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0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1</v>
      </c>
      <c r="EN67" s="201"/>
      <c r="EO67" s="201"/>
      <c r="EP67" s="201"/>
      <c r="EQ67" s="201"/>
      <c r="ER67" s="201"/>
      <c r="ES67" s="201"/>
      <c r="ET67" s="201"/>
      <c r="EU67" s="160">
        <f>1</f>
        <v>1</v>
      </c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7" t="s">
        <v>348</v>
      </c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9"/>
      <c r="BD68" s="219"/>
      <c r="BE68" s="219"/>
      <c r="BF68" s="219"/>
      <c r="BG68" s="219"/>
      <c r="BH68" s="219"/>
      <c r="BI68" s="219"/>
      <c r="BJ68" s="219"/>
      <c r="BK68" s="219">
        <v>0</v>
      </c>
      <c r="BL68" s="219"/>
      <c r="BM68" s="219"/>
      <c r="BN68" s="219"/>
      <c r="BO68" s="219"/>
      <c r="BP68" s="219"/>
      <c r="BQ68" s="219"/>
      <c r="BR68" s="219"/>
      <c r="BS68" s="219">
        <f>2+2+1+1+1</f>
        <v>7</v>
      </c>
      <c r="BT68" s="219"/>
      <c r="BU68" s="219"/>
      <c r="BV68" s="219"/>
      <c r="BW68" s="219"/>
      <c r="BX68" s="219"/>
      <c r="BY68" s="219"/>
      <c r="BZ68" s="219"/>
      <c r="CA68" s="220">
        <f t="shared" si="0"/>
        <v>7</v>
      </c>
      <c r="CB68" s="220"/>
      <c r="CC68" s="220"/>
      <c r="CD68" s="220"/>
      <c r="CE68" s="220"/>
      <c r="CF68" s="220"/>
      <c r="CG68" s="220"/>
      <c r="CH68" s="220"/>
      <c r="CI68" s="219">
        <f>1+1</f>
        <v>2</v>
      </c>
      <c r="CJ68" s="219"/>
      <c r="CK68" s="219"/>
      <c r="CL68" s="219"/>
      <c r="CM68" s="219"/>
      <c r="CN68" s="219"/>
      <c r="CO68" s="219"/>
      <c r="CP68" s="219"/>
      <c r="CQ68" s="219">
        <f>2+8+2</f>
        <v>12</v>
      </c>
      <c r="CR68" s="219"/>
      <c r="CS68" s="219"/>
      <c r="CT68" s="219"/>
      <c r="CU68" s="219"/>
      <c r="CV68" s="219"/>
      <c r="CW68" s="219"/>
      <c r="CX68" s="219"/>
      <c r="CY68" s="219">
        <f>2+4+8+3+1</f>
        <v>18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32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2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12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25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39</v>
      </c>
      <c r="EN68" s="220"/>
      <c r="EO68" s="220"/>
      <c r="EP68" s="220"/>
      <c r="EQ68" s="220"/>
      <c r="ER68" s="220"/>
      <c r="ES68" s="220"/>
      <c r="ET68" s="220"/>
      <c r="EU68" s="219">
        <f>6+6+9+1+8+3+3+1+1+1</f>
        <v>39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>
        <v>0</v>
      </c>
      <c r="BL69" s="160"/>
      <c r="BM69" s="160"/>
      <c r="BN69" s="160"/>
      <c r="BO69" s="160"/>
      <c r="BP69" s="160"/>
      <c r="BQ69" s="160"/>
      <c r="BR69" s="160"/>
      <c r="BS69" s="160">
        <f>2+1+1+1</f>
        <v>5</v>
      </c>
      <c r="BT69" s="160"/>
      <c r="BU69" s="160"/>
      <c r="BV69" s="160"/>
      <c r="BW69" s="160"/>
      <c r="BX69" s="160"/>
      <c r="BY69" s="160"/>
      <c r="BZ69" s="160"/>
      <c r="CA69" s="201">
        <f t="shared" si="0"/>
        <v>5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0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5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5</v>
      </c>
      <c r="EN69" s="201"/>
      <c r="EO69" s="201"/>
      <c r="EP69" s="201"/>
      <c r="EQ69" s="201"/>
      <c r="ER69" s="201"/>
      <c r="ES69" s="201"/>
      <c r="ET69" s="201"/>
      <c r="EU69" s="160">
        <f>2+1+1+1</f>
        <v>5</v>
      </c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>
        <v>0</v>
      </c>
      <c r="CJ70" s="160"/>
      <c r="CK70" s="160"/>
      <c r="CL70" s="160"/>
      <c r="CM70" s="160"/>
      <c r="CN70" s="160"/>
      <c r="CO70" s="160"/>
      <c r="CP70" s="160"/>
      <c r="CQ70" s="160">
        <f>1+8+2</f>
        <v>11</v>
      </c>
      <c r="CR70" s="160"/>
      <c r="CS70" s="160"/>
      <c r="CT70" s="160"/>
      <c r="CU70" s="160"/>
      <c r="CV70" s="160"/>
      <c r="CW70" s="160"/>
      <c r="CX70" s="160"/>
      <c r="CY70" s="160">
        <f>2+4+8+3+1</f>
        <v>18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29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11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18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29</v>
      </c>
      <c r="EN70" s="201"/>
      <c r="EO70" s="201"/>
      <c r="EP70" s="201"/>
      <c r="EQ70" s="201"/>
      <c r="ER70" s="201"/>
      <c r="ES70" s="201"/>
      <c r="ET70" s="201"/>
      <c r="EU70" s="160">
        <f>3+4+8+8+3+3</f>
        <v>29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>
        <f>1</f>
        <v>1</v>
      </c>
      <c r="CJ71" s="160"/>
      <c r="CK71" s="160"/>
      <c r="CL71" s="160"/>
      <c r="CM71" s="160"/>
      <c r="CN71" s="160"/>
      <c r="CO71" s="160"/>
      <c r="CP71" s="160"/>
      <c r="CQ71" s="160">
        <f>1</f>
        <v>1</v>
      </c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201">
        <f>CI71+CQ71+CY71</f>
        <v>2</v>
      </c>
      <c r="DH71" s="201"/>
      <c r="DI71" s="201"/>
      <c r="DJ71" s="201"/>
      <c r="DK71" s="201"/>
      <c r="DL71" s="201"/>
      <c r="DM71" s="201"/>
      <c r="DN71" s="201"/>
      <c r="DO71" s="160">
        <f>BC71+CI71</f>
        <v>1</v>
      </c>
      <c r="DP71" s="160"/>
      <c r="DQ71" s="160"/>
      <c r="DR71" s="160"/>
      <c r="DS71" s="160"/>
      <c r="DT71" s="160"/>
      <c r="DU71" s="160"/>
      <c r="DV71" s="160"/>
      <c r="DW71" s="160">
        <f>BK71+CQ71</f>
        <v>1</v>
      </c>
      <c r="DX71" s="160"/>
      <c r="DY71" s="160"/>
      <c r="DZ71" s="160"/>
      <c r="EA71" s="160"/>
      <c r="EB71" s="160"/>
      <c r="EC71" s="160"/>
      <c r="ED71" s="160"/>
      <c r="EE71" s="160">
        <f>BS71+CY71</f>
        <v>0</v>
      </c>
      <c r="EF71" s="160"/>
      <c r="EG71" s="160"/>
      <c r="EH71" s="160"/>
      <c r="EI71" s="160"/>
      <c r="EJ71" s="160"/>
      <c r="EK71" s="160"/>
      <c r="EL71" s="160"/>
      <c r="EM71" s="201">
        <f>CA71+DG71</f>
        <v>2</v>
      </c>
      <c r="EN71" s="201"/>
      <c r="EO71" s="201"/>
      <c r="EP71" s="201"/>
      <c r="EQ71" s="201"/>
      <c r="ER71" s="201"/>
      <c r="ES71" s="201"/>
      <c r="ET71" s="201"/>
      <c r="EU71" s="160">
        <f>1+1</f>
        <v>2</v>
      </c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20">
        <f>BC72+BK72+BS72</f>
        <v>0</v>
      </c>
      <c r="CB72" s="220"/>
      <c r="CC72" s="220"/>
      <c r="CD72" s="220"/>
      <c r="CE72" s="220"/>
      <c r="CF72" s="220"/>
      <c r="CG72" s="220"/>
      <c r="CH72" s="220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20">
        <f>CI72+CQ72+CY72</f>
        <v>0</v>
      </c>
      <c r="DH72" s="220"/>
      <c r="DI72" s="220"/>
      <c r="DJ72" s="220"/>
      <c r="DK72" s="220"/>
      <c r="DL72" s="220"/>
      <c r="DM72" s="220"/>
      <c r="DN72" s="220"/>
      <c r="DO72" s="219">
        <f>BC72+CI72</f>
        <v>0</v>
      </c>
      <c r="DP72" s="219"/>
      <c r="DQ72" s="219"/>
      <c r="DR72" s="219"/>
      <c r="DS72" s="219"/>
      <c r="DT72" s="219"/>
      <c r="DU72" s="219"/>
      <c r="DV72" s="219"/>
      <c r="DW72" s="219">
        <f>BK72+CQ72</f>
        <v>0</v>
      </c>
      <c r="DX72" s="219"/>
      <c r="DY72" s="219"/>
      <c r="DZ72" s="219"/>
      <c r="EA72" s="219"/>
      <c r="EB72" s="219"/>
      <c r="EC72" s="219"/>
      <c r="ED72" s="219"/>
      <c r="EE72" s="219">
        <f>BS72+CY72</f>
        <v>0</v>
      </c>
      <c r="EF72" s="219"/>
      <c r="EG72" s="219"/>
      <c r="EH72" s="219"/>
      <c r="EI72" s="219"/>
      <c r="EJ72" s="219"/>
      <c r="EK72" s="219"/>
      <c r="EL72" s="219"/>
      <c r="EM72" s="220">
        <f>CA72+DG72</f>
        <v>0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2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22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21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45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4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44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50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98</v>
      </c>
      <c r="DH73" s="201"/>
      <c r="DI73" s="201"/>
      <c r="DJ73" s="201"/>
      <c r="DK73" s="201"/>
      <c r="DL73" s="201"/>
      <c r="DM73" s="201"/>
      <c r="DN73" s="201"/>
      <c r="DO73" s="160">
        <f>BC73+CI73</f>
        <v>6</v>
      </c>
      <c r="DP73" s="160"/>
      <c r="DQ73" s="160"/>
      <c r="DR73" s="160"/>
      <c r="DS73" s="160"/>
      <c r="DT73" s="160"/>
      <c r="DU73" s="160"/>
      <c r="DV73" s="160"/>
      <c r="DW73" s="160">
        <f>BK73+CQ73</f>
        <v>66</v>
      </c>
      <c r="DX73" s="160"/>
      <c r="DY73" s="160"/>
      <c r="DZ73" s="160"/>
      <c r="EA73" s="160"/>
      <c r="EB73" s="160"/>
      <c r="EC73" s="160"/>
      <c r="ED73" s="160"/>
      <c r="EE73" s="160">
        <f>BS73+CY73</f>
        <v>71</v>
      </c>
      <c r="EF73" s="160"/>
      <c r="EG73" s="160"/>
      <c r="EH73" s="160"/>
      <c r="EI73" s="160"/>
      <c r="EJ73" s="160"/>
      <c r="EK73" s="160"/>
      <c r="EL73" s="160"/>
      <c r="EM73" s="201">
        <f>CA73+DG73</f>
        <v>143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143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B41:AJ41"/>
    <mergeCell ref="AK41:AQ41"/>
    <mergeCell ref="AR41:BB41"/>
    <mergeCell ref="BC41:BJ41"/>
    <mergeCell ref="CQ40:CX40"/>
    <mergeCell ref="CY40:DF40"/>
    <mergeCell ref="CA40:CH40"/>
    <mergeCell ref="CI40:CP40"/>
    <mergeCell ref="DW40:ED40"/>
    <mergeCell ref="EE40:EL40"/>
    <mergeCell ref="B40:AJ40"/>
    <mergeCell ref="AK40:AQ40"/>
    <mergeCell ref="AR40:BB40"/>
    <mergeCell ref="BC40:BJ40"/>
    <mergeCell ref="BK40:BR40"/>
    <mergeCell ref="BS40:BZ40"/>
    <mergeCell ref="DG40:DN40"/>
    <mergeCell ref="DO40:DV40"/>
    <mergeCell ref="CQ39:CX39"/>
    <mergeCell ref="CY39:DF39"/>
    <mergeCell ref="DG39:DN39"/>
    <mergeCell ref="DO39:DV39"/>
    <mergeCell ref="CA39:CH39"/>
    <mergeCell ref="CI39:CP39"/>
    <mergeCell ref="DW38:ED38"/>
    <mergeCell ref="EE38:EL38"/>
    <mergeCell ref="DW39:ED39"/>
    <mergeCell ref="EE39:EL39"/>
    <mergeCell ref="B39:AJ39"/>
    <mergeCell ref="AK39:AQ39"/>
    <mergeCell ref="AR39:BB39"/>
    <mergeCell ref="BC39:BJ39"/>
    <mergeCell ref="BK39:BR39"/>
    <mergeCell ref="BS39:BZ39"/>
    <mergeCell ref="CA38:CH38"/>
    <mergeCell ref="CI38:CP38"/>
    <mergeCell ref="CQ38:CX38"/>
    <mergeCell ref="CY38:DF38"/>
    <mergeCell ref="DG38:DN38"/>
    <mergeCell ref="DO38:DV38"/>
    <mergeCell ref="B38:AJ38"/>
    <mergeCell ref="AK38:AQ38"/>
    <mergeCell ref="AR38:BB38"/>
    <mergeCell ref="BC38:BJ38"/>
    <mergeCell ref="BK38:BR38"/>
    <mergeCell ref="BS38:BZ38"/>
    <mergeCell ref="DO37:DV37"/>
    <mergeCell ref="DW37:ED37"/>
    <mergeCell ref="EE37:EL37"/>
    <mergeCell ref="AR3:BB4"/>
    <mergeCell ref="BC3:CH3"/>
    <mergeCell ref="AR30:BB31"/>
    <mergeCell ref="AR7:BB7"/>
    <mergeCell ref="BC7:BJ7"/>
    <mergeCell ref="BK7:BR7"/>
    <mergeCell ref="CY37:DF37"/>
    <mergeCell ref="BC8:BJ8"/>
    <mergeCell ref="BK8:BR8"/>
    <mergeCell ref="BS8:BZ8"/>
    <mergeCell ref="CA34:CH34"/>
    <mergeCell ref="CQ34:CX34"/>
    <mergeCell ref="CQ33:CX33"/>
    <mergeCell ref="CA33:CH33"/>
    <mergeCell ref="CI33:CP33"/>
    <mergeCell ref="CQ32:CX32"/>
    <mergeCell ref="BS34:BZ34"/>
    <mergeCell ref="CA37:CH37"/>
    <mergeCell ref="CI37:CP37"/>
    <mergeCell ref="DG37:DN37"/>
    <mergeCell ref="AK11:AQ11"/>
    <mergeCell ref="AK12:AQ12"/>
    <mergeCell ref="B12:AJ12"/>
    <mergeCell ref="CQ37:CX37"/>
    <mergeCell ref="AR26:BB27"/>
    <mergeCell ref="AR28:BB29"/>
    <mergeCell ref="BK36:BR36"/>
    <mergeCell ref="B37:AJ37"/>
    <mergeCell ref="AK37:AQ37"/>
    <mergeCell ref="AR37:BB37"/>
    <mergeCell ref="BC37:BJ37"/>
    <mergeCell ref="BK37:BR37"/>
    <mergeCell ref="BS37:BZ37"/>
    <mergeCell ref="DO36:DV36"/>
    <mergeCell ref="DW36:ED36"/>
    <mergeCell ref="EE36:EL36"/>
    <mergeCell ref="CA8:CH8"/>
    <mergeCell ref="CA10:CH10"/>
    <mergeCell ref="CI10:CP10"/>
    <mergeCell ref="CQ10:CX10"/>
    <mergeCell ref="CI34:CP34"/>
    <mergeCell ref="CY35:DF35"/>
    <mergeCell ref="DG35:DN35"/>
    <mergeCell ref="CY36:DF36"/>
    <mergeCell ref="DG36:DN36"/>
    <mergeCell ref="BS36:BZ36"/>
    <mergeCell ref="CA36:CH36"/>
    <mergeCell ref="CI36:CP36"/>
    <mergeCell ref="CQ36:CX36"/>
    <mergeCell ref="CA35:CH35"/>
    <mergeCell ref="CI35:CP35"/>
    <mergeCell ref="B36:AJ36"/>
    <mergeCell ref="AK36:AQ36"/>
    <mergeCell ref="AR36:BB36"/>
    <mergeCell ref="BC36:BJ36"/>
    <mergeCell ref="B35:AJ35"/>
    <mergeCell ref="AK35:AQ35"/>
    <mergeCell ref="AR35:BB35"/>
    <mergeCell ref="BC35:BJ35"/>
    <mergeCell ref="BK35:BR35"/>
    <mergeCell ref="BS35:BZ35"/>
    <mergeCell ref="CQ35:CX35"/>
    <mergeCell ref="EE34:EL34"/>
    <mergeCell ref="DO33:DV33"/>
    <mergeCell ref="DW33:ED33"/>
    <mergeCell ref="EE33:EL33"/>
    <mergeCell ref="CY34:DF34"/>
    <mergeCell ref="DW35:ED35"/>
    <mergeCell ref="EE35:EL35"/>
    <mergeCell ref="DO35:DV35"/>
    <mergeCell ref="EE32:EL32"/>
    <mergeCell ref="EE31:EL31"/>
    <mergeCell ref="DG34:DN34"/>
    <mergeCell ref="DO34:DV34"/>
    <mergeCell ref="DW34:ED34"/>
    <mergeCell ref="DG32:DN32"/>
    <mergeCell ref="DO32:DV32"/>
    <mergeCell ref="DW32:ED32"/>
    <mergeCell ref="DG33:DN33"/>
    <mergeCell ref="B34:AJ34"/>
    <mergeCell ref="AK34:AQ34"/>
    <mergeCell ref="AR34:BB34"/>
    <mergeCell ref="BC34:BJ34"/>
    <mergeCell ref="BK34:BR34"/>
    <mergeCell ref="B33:AJ33"/>
    <mergeCell ref="AK33:AQ33"/>
    <mergeCell ref="BC33:BJ33"/>
    <mergeCell ref="AR32:BB33"/>
    <mergeCell ref="BK33:BR33"/>
    <mergeCell ref="BS33:BZ33"/>
    <mergeCell ref="B32:AJ32"/>
    <mergeCell ref="AK32:AQ32"/>
    <mergeCell ref="BC32:BJ32"/>
    <mergeCell ref="BK32:BR32"/>
    <mergeCell ref="CY31:DF31"/>
    <mergeCell ref="CY32:DF32"/>
    <mergeCell ref="CY33:DF33"/>
    <mergeCell ref="CA31:CH31"/>
    <mergeCell ref="BS32:BZ32"/>
    <mergeCell ref="CA32:CH32"/>
    <mergeCell ref="CI32:CP32"/>
    <mergeCell ref="CI31:CP31"/>
    <mergeCell ref="CQ31:CX31"/>
    <mergeCell ref="DW30:ED30"/>
    <mergeCell ref="EE30:EL30"/>
    <mergeCell ref="DG31:DN31"/>
    <mergeCell ref="DO31:DV31"/>
    <mergeCell ref="DW31:ED31"/>
    <mergeCell ref="CA30:CH30"/>
    <mergeCell ref="B31:AJ31"/>
    <mergeCell ref="AK31:AQ31"/>
    <mergeCell ref="BC31:BJ31"/>
    <mergeCell ref="BK31:BR31"/>
    <mergeCell ref="BS31:BZ31"/>
    <mergeCell ref="B30:AJ30"/>
    <mergeCell ref="AK30:AQ30"/>
    <mergeCell ref="BC30:BJ30"/>
    <mergeCell ref="BK30:BR30"/>
    <mergeCell ref="BS30:BZ30"/>
    <mergeCell ref="CI30:CP30"/>
    <mergeCell ref="CQ30:CX30"/>
    <mergeCell ref="CY30:DF30"/>
    <mergeCell ref="CY29:DF29"/>
    <mergeCell ref="DG29:DN29"/>
    <mergeCell ref="DO29:DV29"/>
    <mergeCell ref="DG30:DN30"/>
    <mergeCell ref="DO30:DV30"/>
    <mergeCell ref="DW29:ED29"/>
    <mergeCell ref="EE29:EL29"/>
    <mergeCell ref="B29:AJ29"/>
    <mergeCell ref="AK29:AQ29"/>
    <mergeCell ref="BC29:BJ29"/>
    <mergeCell ref="BK29:BR29"/>
    <mergeCell ref="BS29:BZ29"/>
    <mergeCell ref="DW28:ED28"/>
    <mergeCell ref="EE28:EL28"/>
    <mergeCell ref="EE27:EL27"/>
    <mergeCell ref="CA29:CH29"/>
    <mergeCell ref="CI29:CP29"/>
    <mergeCell ref="CQ29:CX29"/>
    <mergeCell ref="CQ28:CX28"/>
    <mergeCell ref="CY28:DF28"/>
    <mergeCell ref="DG28:DN28"/>
    <mergeCell ref="CI28:CP28"/>
    <mergeCell ref="DG27:DN27"/>
    <mergeCell ref="DO27:DV27"/>
    <mergeCell ref="DW27:ED27"/>
    <mergeCell ref="B28:AJ28"/>
    <mergeCell ref="AK28:AQ28"/>
    <mergeCell ref="BC28:BJ28"/>
    <mergeCell ref="BK28:BR28"/>
    <mergeCell ref="BS28:BZ28"/>
    <mergeCell ref="CA28:CH28"/>
    <mergeCell ref="DO28:DV28"/>
    <mergeCell ref="EE26:EL26"/>
    <mergeCell ref="B27:AJ27"/>
    <mergeCell ref="AK27:AQ27"/>
    <mergeCell ref="BC27:BJ27"/>
    <mergeCell ref="BK27:BR27"/>
    <mergeCell ref="BS27:BZ27"/>
    <mergeCell ref="CA27:CH27"/>
    <mergeCell ref="CI27:CP27"/>
    <mergeCell ref="CQ27:CX27"/>
    <mergeCell ref="CY27:DF27"/>
    <mergeCell ref="CI26:CP26"/>
    <mergeCell ref="CQ26:CX26"/>
    <mergeCell ref="CY26:DF26"/>
    <mergeCell ref="DG26:DN26"/>
    <mergeCell ref="DO26:DV26"/>
    <mergeCell ref="DW26:ED26"/>
    <mergeCell ref="B26:AJ26"/>
    <mergeCell ref="AK26:AQ26"/>
    <mergeCell ref="BC26:BJ26"/>
    <mergeCell ref="BK26:BR26"/>
    <mergeCell ref="BS26:BZ26"/>
    <mergeCell ref="CA26:CH26"/>
    <mergeCell ref="CY25:DF25"/>
    <mergeCell ref="DG25:DN25"/>
    <mergeCell ref="DO25:DV25"/>
    <mergeCell ref="DW25:ED25"/>
    <mergeCell ref="EE25:EL25"/>
    <mergeCell ref="EM25:ET25"/>
    <mergeCell ref="BC25:BJ25"/>
    <mergeCell ref="BK25:BR25"/>
    <mergeCell ref="BS25:BZ25"/>
    <mergeCell ref="CA25:CH25"/>
    <mergeCell ref="CI25:CP25"/>
    <mergeCell ref="CQ25:CX25"/>
    <mergeCell ref="CQ24:CX24"/>
    <mergeCell ref="CY24:DF24"/>
    <mergeCell ref="DG24:DN24"/>
    <mergeCell ref="DO24:DV24"/>
    <mergeCell ref="DW24:ED24"/>
    <mergeCell ref="EE24:EL24"/>
    <mergeCell ref="B24:AJ24"/>
    <mergeCell ref="AK24:AQ24"/>
    <mergeCell ref="BC24:BJ24"/>
    <mergeCell ref="BK24:BR24"/>
    <mergeCell ref="AR24:BB25"/>
    <mergeCell ref="CI24:CP24"/>
    <mergeCell ref="BS24:BZ24"/>
    <mergeCell ref="CA24:CH24"/>
    <mergeCell ref="B25:AJ25"/>
    <mergeCell ref="AK25:AQ25"/>
    <mergeCell ref="CA23:CH23"/>
    <mergeCell ref="BS7:BZ7"/>
    <mergeCell ref="B1:FF1"/>
    <mergeCell ref="CI23:CP23"/>
    <mergeCell ref="CQ23:CX23"/>
    <mergeCell ref="CY23:DF23"/>
    <mergeCell ref="DG23:DN23"/>
    <mergeCell ref="DO23:DV23"/>
    <mergeCell ref="DW23:ED23"/>
    <mergeCell ref="EE23:EL23"/>
    <mergeCell ref="DG22:DN22"/>
    <mergeCell ref="DO22:DV22"/>
    <mergeCell ref="DW22:ED22"/>
    <mergeCell ref="EE22:EL22"/>
    <mergeCell ref="B2:J2"/>
    <mergeCell ref="B23:AJ23"/>
    <mergeCell ref="AK23:AQ23"/>
    <mergeCell ref="BC23:BJ23"/>
    <mergeCell ref="BK23:BR23"/>
    <mergeCell ref="BS23:BZ23"/>
    <mergeCell ref="CA22:CH22"/>
    <mergeCell ref="DO6:DV6"/>
    <mergeCell ref="DW6:ED6"/>
    <mergeCell ref="EE6:EL6"/>
    <mergeCell ref="EE9:EL9"/>
    <mergeCell ref="DO21:DV21"/>
    <mergeCell ref="EE21:EL21"/>
    <mergeCell ref="CI22:CP22"/>
    <mergeCell ref="CQ22:CX22"/>
    <mergeCell ref="CY22:DF22"/>
    <mergeCell ref="CA21:CH21"/>
    <mergeCell ref="EE20:EL20"/>
    <mergeCell ref="CQ21:CX21"/>
    <mergeCell ref="CY21:DF21"/>
    <mergeCell ref="DG21:DN21"/>
    <mergeCell ref="CY20:DF20"/>
    <mergeCell ref="DG20:DN20"/>
    <mergeCell ref="DO20:DV20"/>
    <mergeCell ref="DW21:ED21"/>
    <mergeCell ref="DW20:ED20"/>
    <mergeCell ref="DW19:ED19"/>
    <mergeCell ref="EE19:EL19"/>
    <mergeCell ref="CI20:CP20"/>
    <mergeCell ref="CQ20:CX20"/>
    <mergeCell ref="B21:AJ21"/>
    <mergeCell ref="AK21:AQ21"/>
    <mergeCell ref="BC21:BJ21"/>
    <mergeCell ref="CI21:CP21"/>
    <mergeCell ref="BK21:BR21"/>
    <mergeCell ref="BS21:BZ21"/>
    <mergeCell ref="EE5:EL5"/>
    <mergeCell ref="CY5:DF5"/>
    <mergeCell ref="DG5:DN5"/>
    <mergeCell ref="DG6:DN6"/>
    <mergeCell ref="EM7:ET7"/>
    <mergeCell ref="CI19:CP19"/>
    <mergeCell ref="CQ19:CX19"/>
    <mergeCell ref="CY19:DF19"/>
    <mergeCell ref="DG19:DN19"/>
    <mergeCell ref="DO19:DV19"/>
    <mergeCell ref="B19:AJ19"/>
    <mergeCell ref="AK19:AQ19"/>
    <mergeCell ref="BC19:BJ19"/>
    <mergeCell ref="BK19:BR19"/>
    <mergeCell ref="BS19:BZ19"/>
    <mergeCell ref="CA19:CH19"/>
    <mergeCell ref="BC4:BJ4"/>
    <mergeCell ref="BK4:BR4"/>
    <mergeCell ref="BS4:BZ4"/>
    <mergeCell ref="CA4:CH4"/>
    <mergeCell ref="AR5:BB5"/>
    <mergeCell ref="BC5:BJ5"/>
    <mergeCell ref="BK5:BR5"/>
    <mergeCell ref="BS5:BZ5"/>
    <mergeCell ref="CA5:CH5"/>
    <mergeCell ref="CA6:CH6"/>
    <mergeCell ref="CI6:CP6"/>
    <mergeCell ref="CQ6:CX6"/>
    <mergeCell ref="CY6:DF6"/>
    <mergeCell ref="CI5:CP5"/>
    <mergeCell ref="AR6:BB6"/>
    <mergeCell ref="BC6:BJ6"/>
    <mergeCell ref="BK6:BR6"/>
    <mergeCell ref="BS6:BZ6"/>
    <mergeCell ref="CQ5:CX5"/>
    <mergeCell ref="CI8:CP8"/>
    <mergeCell ref="CQ8:CX8"/>
    <mergeCell ref="CY8:DF8"/>
    <mergeCell ref="DG8:DN8"/>
    <mergeCell ref="DW9:ED9"/>
    <mergeCell ref="CA7:CH7"/>
    <mergeCell ref="CI7:CP7"/>
    <mergeCell ref="CQ7:CX7"/>
    <mergeCell ref="CY7:DF7"/>
    <mergeCell ref="DG7:DN7"/>
    <mergeCell ref="BC9:BJ9"/>
    <mergeCell ref="BK9:BR9"/>
    <mergeCell ref="BS9:BZ9"/>
    <mergeCell ref="CA9:CH9"/>
    <mergeCell ref="CI9:CP9"/>
    <mergeCell ref="CQ9:CX9"/>
    <mergeCell ref="BK16:BR16"/>
    <mergeCell ref="CY9:DF9"/>
    <mergeCell ref="DG9:DN9"/>
    <mergeCell ref="DO9:DV9"/>
    <mergeCell ref="CY11:DF11"/>
    <mergeCell ref="CI12:CP12"/>
    <mergeCell ref="CQ12:CX12"/>
    <mergeCell ref="CI11:CP11"/>
    <mergeCell ref="CQ11:CX11"/>
    <mergeCell ref="DO11:DV11"/>
    <mergeCell ref="BK11:BR11"/>
    <mergeCell ref="BS11:BZ11"/>
    <mergeCell ref="CA11:CH11"/>
    <mergeCell ref="DW10:ED10"/>
    <mergeCell ref="BC10:BJ10"/>
    <mergeCell ref="BK10:BR10"/>
    <mergeCell ref="BS10:BZ10"/>
    <mergeCell ref="CY10:DF10"/>
    <mergeCell ref="DG10:DN10"/>
    <mergeCell ref="DG11:DN11"/>
    <mergeCell ref="CY12:DF12"/>
    <mergeCell ref="DG12:DN12"/>
    <mergeCell ref="DO12:DV12"/>
    <mergeCell ref="DW12:ED12"/>
    <mergeCell ref="BC12:BJ12"/>
    <mergeCell ref="BK12:BR12"/>
    <mergeCell ref="BS12:BZ12"/>
    <mergeCell ref="CA12:CH12"/>
    <mergeCell ref="BC11:BJ11"/>
    <mergeCell ref="DG18:DN18"/>
    <mergeCell ref="DO18:DV18"/>
    <mergeCell ref="DW18:ED18"/>
    <mergeCell ref="CA13:CH13"/>
    <mergeCell ref="CI13:CP13"/>
    <mergeCell ref="CQ13:CX13"/>
    <mergeCell ref="CY13:DF13"/>
    <mergeCell ref="DG13:DN13"/>
    <mergeCell ref="BC13:BJ13"/>
    <mergeCell ref="DW14:ED14"/>
    <mergeCell ref="EE14:EL14"/>
    <mergeCell ref="BC15:BJ15"/>
    <mergeCell ref="BK15:BR15"/>
    <mergeCell ref="BS15:BZ15"/>
    <mergeCell ref="CA15:CH15"/>
    <mergeCell ref="CI15:CP15"/>
    <mergeCell ref="CQ15:CX15"/>
    <mergeCell ref="CY15:DF15"/>
    <mergeCell ref="CI14:CP14"/>
    <mergeCell ref="AK5:AQ5"/>
    <mergeCell ref="AK6:AQ6"/>
    <mergeCell ref="AK7:AQ7"/>
    <mergeCell ref="AK8:AQ8"/>
    <mergeCell ref="DO15:DV15"/>
    <mergeCell ref="DW15:ED15"/>
    <mergeCell ref="BC14:BJ14"/>
    <mergeCell ref="BK14:BR14"/>
    <mergeCell ref="BS14:BZ14"/>
    <mergeCell ref="CA14:CH14"/>
    <mergeCell ref="CI3:DN3"/>
    <mergeCell ref="B6:AJ6"/>
    <mergeCell ref="B7:AJ7"/>
    <mergeCell ref="CI4:CP4"/>
    <mergeCell ref="CQ4:CX4"/>
    <mergeCell ref="CY4:DF4"/>
    <mergeCell ref="DG4:DN4"/>
    <mergeCell ref="A5:AJ5"/>
    <mergeCell ref="A3:AJ4"/>
    <mergeCell ref="AK3:AQ4"/>
    <mergeCell ref="B8:AJ8"/>
    <mergeCell ref="B9:AJ9"/>
    <mergeCell ref="B10:AJ10"/>
    <mergeCell ref="B11:AJ11"/>
    <mergeCell ref="AK10:AQ10"/>
    <mergeCell ref="AR10:BB11"/>
    <mergeCell ref="AK9:AQ9"/>
    <mergeCell ref="AR9:BB9"/>
    <mergeCell ref="AR8:BB8"/>
    <mergeCell ref="BS13:BZ13"/>
    <mergeCell ref="B22:AJ22"/>
    <mergeCell ref="AK22:AQ22"/>
    <mergeCell ref="B13:AJ13"/>
    <mergeCell ref="B14:AJ14"/>
    <mergeCell ref="B15:AJ15"/>
    <mergeCell ref="B18:AJ18"/>
    <mergeCell ref="AK18:AQ18"/>
    <mergeCell ref="AR12:BB13"/>
    <mergeCell ref="B20:AJ20"/>
    <mergeCell ref="CA20:CH20"/>
    <mergeCell ref="BC18:BJ18"/>
    <mergeCell ref="AK13:AQ13"/>
    <mergeCell ref="AK14:AQ14"/>
    <mergeCell ref="AK15:AQ15"/>
    <mergeCell ref="AR14:BB15"/>
    <mergeCell ref="AK20:AQ20"/>
    <mergeCell ref="BK18:BR18"/>
    <mergeCell ref="BK17:BR17"/>
    <mergeCell ref="BK13:BR13"/>
    <mergeCell ref="DG17:DN17"/>
    <mergeCell ref="AR22:BB23"/>
    <mergeCell ref="AR18:BB19"/>
    <mergeCell ref="AR20:BB21"/>
    <mergeCell ref="BC20:BJ20"/>
    <mergeCell ref="BK20:BR20"/>
    <mergeCell ref="BS20:BZ20"/>
    <mergeCell ref="BS18:BZ18"/>
    <mergeCell ref="BC22:BJ22"/>
    <mergeCell ref="BK22:BR22"/>
    <mergeCell ref="BS22:BZ22"/>
    <mergeCell ref="CI18:CP18"/>
    <mergeCell ref="CQ18:CX18"/>
    <mergeCell ref="CY18:DF18"/>
    <mergeCell ref="EE11:EL11"/>
    <mergeCell ref="EE17:EL17"/>
    <mergeCell ref="CI17:CP17"/>
    <mergeCell ref="CI16:CP16"/>
    <mergeCell ref="EE18:EL18"/>
    <mergeCell ref="DO17:DV17"/>
    <mergeCell ref="DW11:ED11"/>
    <mergeCell ref="EM11:ET11"/>
    <mergeCell ref="DW17:ED17"/>
    <mergeCell ref="CQ17:CX17"/>
    <mergeCell ref="CY17:DF17"/>
    <mergeCell ref="DO14:DV14"/>
    <mergeCell ref="DO13:DV13"/>
    <mergeCell ref="DW13:ED13"/>
    <mergeCell ref="EE13:EL13"/>
    <mergeCell ref="CY14:DF14"/>
    <mergeCell ref="EE12:EL12"/>
    <mergeCell ref="CQ16:CX16"/>
    <mergeCell ref="CY16:DF16"/>
    <mergeCell ref="DG16:DN16"/>
    <mergeCell ref="DO16:DV16"/>
    <mergeCell ref="EE15:EL15"/>
    <mergeCell ref="DW16:ED16"/>
    <mergeCell ref="EE16:EL16"/>
    <mergeCell ref="CQ14:CX14"/>
    <mergeCell ref="DG14:DN14"/>
    <mergeCell ref="EE10:EL10"/>
    <mergeCell ref="DO8:DV8"/>
    <mergeCell ref="DW8:ED8"/>
    <mergeCell ref="EE8:EL8"/>
    <mergeCell ref="DO10:DV10"/>
    <mergeCell ref="ET4:FG4"/>
    <mergeCell ref="DO7:DV7"/>
    <mergeCell ref="DW7:ED7"/>
    <mergeCell ref="EE7:EL7"/>
    <mergeCell ref="DO5:DV5"/>
    <mergeCell ref="ET5:FG5"/>
    <mergeCell ref="DO3:FG3"/>
    <mergeCell ref="EM4:ES4"/>
    <mergeCell ref="EM5:ES5"/>
    <mergeCell ref="EE4:EL4"/>
    <mergeCell ref="EM6:ET6"/>
    <mergeCell ref="EU6:FG6"/>
    <mergeCell ref="DO4:DV4"/>
    <mergeCell ref="DW4:ED4"/>
    <mergeCell ref="DW5:ED5"/>
    <mergeCell ref="B16:AJ16"/>
    <mergeCell ref="AK16:AQ16"/>
    <mergeCell ref="BC16:BJ16"/>
    <mergeCell ref="AR16:BB17"/>
    <mergeCell ref="CA17:CH17"/>
    <mergeCell ref="B17:AJ17"/>
    <mergeCell ref="AK17:AQ17"/>
    <mergeCell ref="BC17:BJ17"/>
    <mergeCell ref="BS17:BZ17"/>
    <mergeCell ref="CA16:CH16"/>
    <mergeCell ref="DG15:DN15"/>
    <mergeCell ref="BK41:BR41"/>
    <mergeCell ref="BS41:BZ41"/>
    <mergeCell ref="CA41:CH41"/>
    <mergeCell ref="CI41:CP41"/>
    <mergeCell ref="CQ41:CX41"/>
    <mergeCell ref="CY41:DF41"/>
    <mergeCell ref="DG41:DN41"/>
    <mergeCell ref="BS16:BZ16"/>
    <mergeCell ref="CA18:CH18"/>
    <mergeCell ref="DO41:DV41"/>
    <mergeCell ref="DW41:ED41"/>
    <mergeCell ref="EE41:EL41"/>
    <mergeCell ref="DG42:DN42"/>
    <mergeCell ref="DO42:DV42"/>
    <mergeCell ref="DW42:ED42"/>
    <mergeCell ref="EE42:EL42"/>
    <mergeCell ref="B42:AJ42"/>
    <mergeCell ref="AK42:AQ42"/>
    <mergeCell ref="AR42:BB42"/>
    <mergeCell ref="BC42:BJ42"/>
    <mergeCell ref="BK42:BR42"/>
    <mergeCell ref="CY42:DF42"/>
    <mergeCell ref="CQ42:CX42"/>
    <mergeCell ref="CI42:CP42"/>
    <mergeCell ref="AK43:AQ43"/>
    <mergeCell ref="AR43:BB43"/>
    <mergeCell ref="BC43:BJ43"/>
    <mergeCell ref="BK43:BR43"/>
    <mergeCell ref="BS42:BZ42"/>
    <mergeCell ref="CA42:CH42"/>
    <mergeCell ref="DG43:DN43"/>
    <mergeCell ref="DO43:DV43"/>
    <mergeCell ref="DW43:ED43"/>
    <mergeCell ref="EE43:EL43"/>
    <mergeCell ref="BS43:BZ43"/>
    <mergeCell ref="CA43:CH43"/>
    <mergeCell ref="CI43:CP43"/>
    <mergeCell ref="CQ43:CX43"/>
    <mergeCell ref="CY43:DF43"/>
    <mergeCell ref="EM44:ET44"/>
    <mergeCell ref="EU44:FG44"/>
    <mergeCell ref="B44:AJ44"/>
    <mergeCell ref="AK44:AQ44"/>
    <mergeCell ref="AR44:BB44"/>
    <mergeCell ref="BC44:BJ44"/>
    <mergeCell ref="BK44:BR44"/>
    <mergeCell ref="BS44:BZ44"/>
    <mergeCell ref="CA44:CH44"/>
    <mergeCell ref="CI44:CP44"/>
    <mergeCell ref="B45:AJ45"/>
    <mergeCell ref="AK45:AQ45"/>
    <mergeCell ref="AR45:BB45"/>
    <mergeCell ref="BC45:BJ45"/>
    <mergeCell ref="DW44:ED44"/>
    <mergeCell ref="EE44:EL44"/>
    <mergeCell ref="CQ44:CX44"/>
    <mergeCell ref="CY44:DF44"/>
    <mergeCell ref="DG44:DN44"/>
    <mergeCell ref="DO44:DV44"/>
    <mergeCell ref="EM45:ET45"/>
    <mergeCell ref="EU45:FG45"/>
    <mergeCell ref="BK45:BR45"/>
    <mergeCell ref="BS45:BZ45"/>
    <mergeCell ref="CA45:CH45"/>
    <mergeCell ref="CI45:CP45"/>
    <mergeCell ref="B46:AJ46"/>
    <mergeCell ref="AK46:AQ46"/>
    <mergeCell ref="AR46:BB46"/>
    <mergeCell ref="BC46:BJ46"/>
    <mergeCell ref="DW45:ED45"/>
    <mergeCell ref="EE45:EL45"/>
    <mergeCell ref="CQ45:CX45"/>
    <mergeCell ref="CY45:DF45"/>
    <mergeCell ref="DG45:DN45"/>
    <mergeCell ref="DO45:DV45"/>
    <mergeCell ref="EM46:ET46"/>
    <mergeCell ref="EU46:FG46"/>
    <mergeCell ref="BK46:BR46"/>
    <mergeCell ref="BS46:BZ46"/>
    <mergeCell ref="CA46:CH46"/>
    <mergeCell ref="CI46:CP46"/>
    <mergeCell ref="B47:AJ47"/>
    <mergeCell ref="AK47:AQ47"/>
    <mergeCell ref="AR47:BB47"/>
    <mergeCell ref="BC47:BJ47"/>
    <mergeCell ref="DW46:ED46"/>
    <mergeCell ref="EE46:EL46"/>
    <mergeCell ref="CQ46:CX46"/>
    <mergeCell ref="CY46:DF46"/>
    <mergeCell ref="DG46:DN46"/>
    <mergeCell ref="DO46:DV46"/>
    <mergeCell ref="EM47:ET47"/>
    <mergeCell ref="EU47:FG47"/>
    <mergeCell ref="BK47:BR47"/>
    <mergeCell ref="BS47:BZ47"/>
    <mergeCell ref="CA47:CH47"/>
    <mergeCell ref="CI47:CP47"/>
    <mergeCell ref="B48:AJ48"/>
    <mergeCell ref="AK48:AQ48"/>
    <mergeCell ref="AR48:BB48"/>
    <mergeCell ref="BC48:BJ48"/>
    <mergeCell ref="DW47:ED47"/>
    <mergeCell ref="EE47:EL47"/>
    <mergeCell ref="CQ47:CX47"/>
    <mergeCell ref="CY47:DF47"/>
    <mergeCell ref="DG47:DN47"/>
    <mergeCell ref="DO47:DV47"/>
    <mergeCell ref="EM48:ET48"/>
    <mergeCell ref="EU48:FG48"/>
    <mergeCell ref="BK48:BR48"/>
    <mergeCell ref="BS48:BZ48"/>
    <mergeCell ref="CA48:CH48"/>
    <mergeCell ref="CI48:CP48"/>
    <mergeCell ref="B49:AJ49"/>
    <mergeCell ref="AK49:AQ49"/>
    <mergeCell ref="AR49:BB49"/>
    <mergeCell ref="BC49:BJ49"/>
    <mergeCell ref="DW48:ED48"/>
    <mergeCell ref="EE48:EL48"/>
    <mergeCell ref="CQ48:CX48"/>
    <mergeCell ref="CY48:DF48"/>
    <mergeCell ref="DG48:DN48"/>
    <mergeCell ref="DO48:DV48"/>
    <mergeCell ref="EM49:ET49"/>
    <mergeCell ref="EU49:FG49"/>
    <mergeCell ref="BK49:BR49"/>
    <mergeCell ref="BS49:BZ49"/>
    <mergeCell ref="CA49:CH49"/>
    <mergeCell ref="CI49:CP49"/>
    <mergeCell ref="B50:AJ50"/>
    <mergeCell ref="AK50:AQ50"/>
    <mergeCell ref="AR50:BB50"/>
    <mergeCell ref="BC50:BJ50"/>
    <mergeCell ref="DW49:ED49"/>
    <mergeCell ref="EE49:EL49"/>
    <mergeCell ref="CQ49:CX49"/>
    <mergeCell ref="CY49:DF49"/>
    <mergeCell ref="DG49:DN49"/>
    <mergeCell ref="DO49:DV49"/>
    <mergeCell ref="EM50:ET50"/>
    <mergeCell ref="EU50:FG50"/>
    <mergeCell ref="BK50:BR50"/>
    <mergeCell ref="BS50:BZ50"/>
    <mergeCell ref="CA50:CH50"/>
    <mergeCell ref="CI50:CP50"/>
    <mergeCell ref="B51:AJ51"/>
    <mergeCell ref="AK51:AQ51"/>
    <mergeCell ref="AR51:BB51"/>
    <mergeCell ref="BC51:BJ51"/>
    <mergeCell ref="DW50:ED50"/>
    <mergeCell ref="EE50:EL50"/>
    <mergeCell ref="CQ50:CX50"/>
    <mergeCell ref="CY50:DF50"/>
    <mergeCell ref="DG50:DN50"/>
    <mergeCell ref="DO50:DV50"/>
    <mergeCell ref="EM51:ET51"/>
    <mergeCell ref="EU51:FG51"/>
    <mergeCell ref="BK51:BR51"/>
    <mergeCell ref="BS51:BZ51"/>
    <mergeCell ref="CA51:CH51"/>
    <mergeCell ref="CI51:CP51"/>
    <mergeCell ref="B52:AJ52"/>
    <mergeCell ref="AK52:AQ52"/>
    <mergeCell ref="AR52:BB52"/>
    <mergeCell ref="BC52:BJ52"/>
    <mergeCell ref="DW51:ED51"/>
    <mergeCell ref="EE51:EL51"/>
    <mergeCell ref="CQ51:CX51"/>
    <mergeCell ref="CY51:DF51"/>
    <mergeCell ref="DG51:DN51"/>
    <mergeCell ref="DO51:DV51"/>
    <mergeCell ref="EM52:ET52"/>
    <mergeCell ref="EU52:FG52"/>
    <mergeCell ref="BK52:BR52"/>
    <mergeCell ref="BS52:BZ52"/>
    <mergeCell ref="CA52:CH52"/>
    <mergeCell ref="CI52:CP52"/>
    <mergeCell ref="B53:AJ53"/>
    <mergeCell ref="AK53:AQ53"/>
    <mergeCell ref="AR53:BB53"/>
    <mergeCell ref="BC53:BJ53"/>
    <mergeCell ref="DW52:ED52"/>
    <mergeCell ref="EE52:EL52"/>
    <mergeCell ref="CQ52:CX52"/>
    <mergeCell ref="CY52:DF52"/>
    <mergeCell ref="DG52:DN52"/>
    <mergeCell ref="DO52:DV52"/>
    <mergeCell ref="EM53:ET53"/>
    <mergeCell ref="EU53:FG53"/>
    <mergeCell ref="BK53:BR53"/>
    <mergeCell ref="BS53:BZ53"/>
    <mergeCell ref="CA53:CH53"/>
    <mergeCell ref="CI53:CP53"/>
    <mergeCell ref="B54:AJ54"/>
    <mergeCell ref="AK54:AQ54"/>
    <mergeCell ref="AR54:BB54"/>
    <mergeCell ref="BC54:BJ54"/>
    <mergeCell ref="DW53:ED53"/>
    <mergeCell ref="EE53:EL53"/>
    <mergeCell ref="CQ53:CX53"/>
    <mergeCell ref="CY53:DF53"/>
    <mergeCell ref="DG53:DN53"/>
    <mergeCell ref="DO53:DV53"/>
    <mergeCell ref="EM54:ET54"/>
    <mergeCell ref="EU54:FG54"/>
    <mergeCell ref="BK54:BR54"/>
    <mergeCell ref="BS54:BZ54"/>
    <mergeCell ref="CA54:CH54"/>
    <mergeCell ref="CI54:CP54"/>
    <mergeCell ref="B55:AJ55"/>
    <mergeCell ref="AK55:AQ55"/>
    <mergeCell ref="AR55:BB55"/>
    <mergeCell ref="BC55:BJ55"/>
    <mergeCell ref="DW54:ED54"/>
    <mergeCell ref="EE54:EL54"/>
    <mergeCell ref="CQ54:CX54"/>
    <mergeCell ref="CY54:DF54"/>
    <mergeCell ref="DG54:DN54"/>
    <mergeCell ref="DO54:DV54"/>
    <mergeCell ref="EM55:ET55"/>
    <mergeCell ref="EU55:FG55"/>
    <mergeCell ref="BK55:BR55"/>
    <mergeCell ref="BS55:BZ55"/>
    <mergeCell ref="CA55:CH55"/>
    <mergeCell ref="CI55:CP55"/>
    <mergeCell ref="B56:AJ56"/>
    <mergeCell ref="AK56:AQ56"/>
    <mergeCell ref="AR56:BB56"/>
    <mergeCell ref="BC56:BJ56"/>
    <mergeCell ref="DW55:ED55"/>
    <mergeCell ref="EE55:EL55"/>
    <mergeCell ref="CQ55:CX55"/>
    <mergeCell ref="CY55:DF55"/>
    <mergeCell ref="DG55:DN55"/>
    <mergeCell ref="DO55:DV55"/>
    <mergeCell ref="EM56:ET56"/>
    <mergeCell ref="EU56:FG56"/>
    <mergeCell ref="BK56:BR56"/>
    <mergeCell ref="BS56:BZ56"/>
    <mergeCell ref="CA56:CH56"/>
    <mergeCell ref="CI56:CP56"/>
    <mergeCell ref="B57:AJ57"/>
    <mergeCell ref="AK57:AQ57"/>
    <mergeCell ref="AR57:BB57"/>
    <mergeCell ref="BC57:BJ57"/>
    <mergeCell ref="DW56:ED56"/>
    <mergeCell ref="EE56:EL56"/>
    <mergeCell ref="CQ56:CX56"/>
    <mergeCell ref="CY56:DF56"/>
    <mergeCell ref="DG56:DN56"/>
    <mergeCell ref="DO56:DV56"/>
    <mergeCell ref="EM57:ET57"/>
    <mergeCell ref="EU57:FG57"/>
    <mergeCell ref="BK57:BR57"/>
    <mergeCell ref="BS57:BZ57"/>
    <mergeCell ref="CA57:CH57"/>
    <mergeCell ref="CI57:CP57"/>
    <mergeCell ref="B58:AJ58"/>
    <mergeCell ref="AK58:AQ58"/>
    <mergeCell ref="AR58:BB58"/>
    <mergeCell ref="BC58:BJ58"/>
    <mergeCell ref="DW57:ED57"/>
    <mergeCell ref="EE57:EL57"/>
    <mergeCell ref="CQ57:CX57"/>
    <mergeCell ref="CY57:DF57"/>
    <mergeCell ref="DG57:DN57"/>
    <mergeCell ref="DO57:DV57"/>
    <mergeCell ref="EM58:ET58"/>
    <mergeCell ref="EU58:FG58"/>
    <mergeCell ref="BK58:BR58"/>
    <mergeCell ref="BS58:BZ58"/>
    <mergeCell ref="CA58:CH58"/>
    <mergeCell ref="CI58:CP58"/>
    <mergeCell ref="B59:AJ59"/>
    <mergeCell ref="AK59:AQ59"/>
    <mergeCell ref="AR59:BB59"/>
    <mergeCell ref="BC59:BJ59"/>
    <mergeCell ref="DW58:ED58"/>
    <mergeCell ref="EE58:EL58"/>
    <mergeCell ref="CQ58:CX58"/>
    <mergeCell ref="CY58:DF58"/>
    <mergeCell ref="DG58:DN58"/>
    <mergeCell ref="DO58:DV58"/>
    <mergeCell ref="EM59:ET59"/>
    <mergeCell ref="EU59:FG59"/>
    <mergeCell ref="BK59:BR59"/>
    <mergeCell ref="BS59:BZ59"/>
    <mergeCell ref="CA59:CH59"/>
    <mergeCell ref="CI59:CP59"/>
    <mergeCell ref="B60:AJ60"/>
    <mergeCell ref="AK60:AQ60"/>
    <mergeCell ref="AR60:BB60"/>
    <mergeCell ref="BC60:BJ60"/>
    <mergeCell ref="DW59:ED59"/>
    <mergeCell ref="EE59:EL59"/>
    <mergeCell ref="CQ59:CX59"/>
    <mergeCell ref="CY59:DF59"/>
    <mergeCell ref="DG59:DN59"/>
    <mergeCell ref="DO59:DV59"/>
    <mergeCell ref="EM60:ET60"/>
    <mergeCell ref="EU60:FG60"/>
    <mergeCell ref="BK60:BR60"/>
    <mergeCell ref="BS60:BZ60"/>
    <mergeCell ref="CA60:CH60"/>
    <mergeCell ref="CI60:CP60"/>
    <mergeCell ref="B61:AJ61"/>
    <mergeCell ref="AK61:AQ61"/>
    <mergeCell ref="AR61:BB61"/>
    <mergeCell ref="BC61:BJ61"/>
    <mergeCell ref="DW60:ED60"/>
    <mergeCell ref="EE60:EL60"/>
    <mergeCell ref="CQ60:CX60"/>
    <mergeCell ref="CY60:DF60"/>
    <mergeCell ref="DG60:DN60"/>
    <mergeCell ref="DO60:DV60"/>
    <mergeCell ref="EM61:ET61"/>
    <mergeCell ref="EU61:FG61"/>
    <mergeCell ref="BK61:BR61"/>
    <mergeCell ref="BS61:BZ61"/>
    <mergeCell ref="CA61:CH61"/>
    <mergeCell ref="CI61:CP61"/>
    <mergeCell ref="B62:AJ62"/>
    <mergeCell ref="AK62:AQ62"/>
    <mergeCell ref="AR62:BB62"/>
    <mergeCell ref="BC62:BJ62"/>
    <mergeCell ref="DW61:ED61"/>
    <mergeCell ref="EE61:EL61"/>
    <mergeCell ref="CQ61:CX61"/>
    <mergeCell ref="CY61:DF61"/>
    <mergeCell ref="DG61:DN61"/>
    <mergeCell ref="DO61:DV61"/>
    <mergeCell ref="EM62:ET62"/>
    <mergeCell ref="EU62:FG62"/>
    <mergeCell ref="BK62:BR62"/>
    <mergeCell ref="BS62:BZ62"/>
    <mergeCell ref="CA62:CH62"/>
    <mergeCell ref="CI62:CP62"/>
    <mergeCell ref="B63:AJ63"/>
    <mergeCell ref="AK63:AQ63"/>
    <mergeCell ref="AR63:BB63"/>
    <mergeCell ref="BC63:BJ63"/>
    <mergeCell ref="DW62:ED62"/>
    <mergeCell ref="EE62:EL62"/>
    <mergeCell ref="CQ62:CX62"/>
    <mergeCell ref="CY62:DF62"/>
    <mergeCell ref="DG62:DN62"/>
    <mergeCell ref="DO62:DV62"/>
    <mergeCell ref="EM63:ET63"/>
    <mergeCell ref="EU63:FG63"/>
    <mergeCell ref="BK63:BR63"/>
    <mergeCell ref="BS63:BZ63"/>
    <mergeCell ref="CA63:CH63"/>
    <mergeCell ref="CI63:CP63"/>
    <mergeCell ref="B64:AJ64"/>
    <mergeCell ref="AK64:AQ64"/>
    <mergeCell ref="AR64:BB64"/>
    <mergeCell ref="BC64:BJ64"/>
    <mergeCell ref="DW63:ED63"/>
    <mergeCell ref="EE63:EL63"/>
    <mergeCell ref="CQ63:CX63"/>
    <mergeCell ref="CY63:DF63"/>
    <mergeCell ref="DG63:DN63"/>
    <mergeCell ref="DO63:DV63"/>
    <mergeCell ref="EM64:ET64"/>
    <mergeCell ref="EU64:FG64"/>
    <mergeCell ref="BK64:BR64"/>
    <mergeCell ref="BS64:BZ64"/>
    <mergeCell ref="CA64:CH64"/>
    <mergeCell ref="CI64:CP64"/>
    <mergeCell ref="B65:AJ65"/>
    <mergeCell ref="AK65:AQ65"/>
    <mergeCell ref="AR65:BB65"/>
    <mergeCell ref="BC65:BJ65"/>
    <mergeCell ref="DW64:ED64"/>
    <mergeCell ref="EE64:EL64"/>
    <mergeCell ref="CQ64:CX64"/>
    <mergeCell ref="CY64:DF64"/>
    <mergeCell ref="DG64:DN64"/>
    <mergeCell ref="DO64:DV64"/>
    <mergeCell ref="EM65:ET65"/>
    <mergeCell ref="EU65:FG65"/>
    <mergeCell ref="BK65:BR65"/>
    <mergeCell ref="BS65:BZ65"/>
    <mergeCell ref="CA65:CH65"/>
    <mergeCell ref="CI65:CP65"/>
    <mergeCell ref="B66:AJ66"/>
    <mergeCell ref="AK66:AQ66"/>
    <mergeCell ref="AR66:BB66"/>
    <mergeCell ref="BC66:BJ66"/>
    <mergeCell ref="DW65:ED65"/>
    <mergeCell ref="EE65:EL65"/>
    <mergeCell ref="CQ65:CX65"/>
    <mergeCell ref="CY65:DF65"/>
    <mergeCell ref="DG65:DN65"/>
    <mergeCell ref="DO65:DV65"/>
    <mergeCell ref="EM66:ET66"/>
    <mergeCell ref="EU66:FG66"/>
    <mergeCell ref="BK66:BR66"/>
    <mergeCell ref="BS66:BZ66"/>
    <mergeCell ref="CA66:CH66"/>
    <mergeCell ref="CI66:CP66"/>
    <mergeCell ref="B67:AJ67"/>
    <mergeCell ref="AK67:AQ67"/>
    <mergeCell ref="AR67:BB67"/>
    <mergeCell ref="BC67:BJ67"/>
    <mergeCell ref="DW66:ED66"/>
    <mergeCell ref="EE66:EL66"/>
    <mergeCell ref="CQ66:CX66"/>
    <mergeCell ref="CY66:DF66"/>
    <mergeCell ref="DG66:DN66"/>
    <mergeCell ref="DO66:DV66"/>
    <mergeCell ref="EM67:ET67"/>
    <mergeCell ref="EU67:FG67"/>
    <mergeCell ref="BK67:BR67"/>
    <mergeCell ref="BS67:BZ67"/>
    <mergeCell ref="CA67:CH67"/>
    <mergeCell ref="CI67:CP67"/>
    <mergeCell ref="B68:AJ68"/>
    <mergeCell ref="AK68:AQ68"/>
    <mergeCell ref="AR68:BB68"/>
    <mergeCell ref="BC68:BJ68"/>
    <mergeCell ref="DW67:ED67"/>
    <mergeCell ref="EE67:EL67"/>
    <mergeCell ref="CQ67:CX67"/>
    <mergeCell ref="CY67:DF67"/>
    <mergeCell ref="DG67:DN67"/>
    <mergeCell ref="DO67:DV67"/>
    <mergeCell ref="EM68:ET68"/>
    <mergeCell ref="EU68:FG68"/>
    <mergeCell ref="BK68:BR68"/>
    <mergeCell ref="BS68:BZ68"/>
    <mergeCell ref="CA68:CH68"/>
    <mergeCell ref="CI68:CP68"/>
    <mergeCell ref="B69:AJ69"/>
    <mergeCell ref="AK69:AQ69"/>
    <mergeCell ref="AR69:BB69"/>
    <mergeCell ref="BC69:BJ69"/>
    <mergeCell ref="DW68:ED68"/>
    <mergeCell ref="EE68:EL68"/>
    <mergeCell ref="CQ68:CX68"/>
    <mergeCell ref="CY68:DF68"/>
    <mergeCell ref="DG68:DN68"/>
    <mergeCell ref="DO68:DV68"/>
    <mergeCell ref="EM69:ET69"/>
    <mergeCell ref="EU69:FG69"/>
    <mergeCell ref="BK69:BR69"/>
    <mergeCell ref="BS69:BZ69"/>
    <mergeCell ref="CA69:CH69"/>
    <mergeCell ref="CI69:CP69"/>
    <mergeCell ref="B70:AJ70"/>
    <mergeCell ref="AK70:AQ70"/>
    <mergeCell ref="AR70:BB70"/>
    <mergeCell ref="BC70:BJ70"/>
    <mergeCell ref="DW69:ED69"/>
    <mergeCell ref="EE69:EL69"/>
    <mergeCell ref="CQ69:CX69"/>
    <mergeCell ref="CY69:DF69"/>
    <mergeCell ref="DG69:DN69"/>
    <mergeCell ref="DO69:DV69"/>
    <mergeCell ref="EM70:ET70"/>
    <mergeCell ref="EU70:FG70"/>
    <mergeCell ref="BK70:BR70"/>
    <mergeCell ref="BS70:BZ70"/>
    <mergeCell ref="CA70:CH70"/>
    <mergeCell ref="CI70:CP70"/>
    <mergeCell ref="B71:AJ71"/>
    <mergeCell ref="AK71:AQ71"/>
    <mergeCell ref="AR71:BB71"/>
    <mergeCell ref="BC71:BJ71"/>
    <mergeCell ref="DW70:ED70"/>
    <mergeCell ref="EE70:EL70"/>
    <mergeCell ref="CQ70:CX70"/>
    <mergeCell ref="CY70:DF70"/>
    <mergeCell ref="DG70:DN70"/>
    <mergeCell ref="DO70:DV70"/>
    <mergeCell ref="EM71:ET71"/>
    <mergeCell ref="EU71:FG71"/>
    <mergeCell ref="BK71:BR71"/>
    <mergeCell ref="BS71:BZ71"/>
    <mergeCell ref="CA71:CH71"/>
    <mergeCell ref="CI71:CP71"/>
    <mergeCell ref="DW71:ED71"/>
    <mergeCell ref="EE71:EL71"/>
    <mergeCell ref="CQ71:CX71"/>
    <mergeCell ref="CY71:DF71"/>
    <mergeCell ref="DG71:DN71"/>
    <mergeCell ref="DO71:DV71"/>
    <mergeCell ref="BK72:BR72"/>
    <mergeCell ref="BS72:BZ72"/>
    <mergeCell ref="CA72:CH72"/>
    <mergeCell ref="CI72:CP72"/>
    <mergeCell ref="DO72:DV72"/>
    <mergeCell ref="AR72:BB72"/>
    <mergeCell ref="BC72:BJ72"/>
    <mergeCell ref="EU73:FG73"/>
    <mergeCell ref="DW72:ED72"/>
    <mergeCell ref="EE72:EL72"/>
    <mergeCell ref="CQ72:CX72"/>
    <mergeCell ref="CY72:DF72"/>
    <mergeCell ref="DG72:DN72"/>
    <mergeCell ref="EM72:ET72"/>
    <mergeCell ref="EU72:FG72"/>
    <mergeCell ref="CA73:CH73"/>
    <mergeCell ref="B73:AJ73"/>
    <mergeCell ref="AK73:AQ73"/>
    <mergeCell ref="AR73:BB73"/>
    <mergeCell ref="BC73:BJ73"/>
    <mergeCell ref="EM73:ET73"/>
    <mergeCell ref="BK73:BR73"/>
    <mergeCell ref="BS73:BZ73"/>
    <mergeCell ref="B72:AJ72"/>
    <mergeCell ref="AK72:AQ72"/>
    <mergeCell ref="B43:AJ43"/>
    <mergeCell ref="DO73:DV73"/>
    <mergeCell ref="DW73:ED73"/>
    <mergeCell ref="EE73:EL73"/>
    <mergeCell ref="CI73:CP73"/>
    <mergeCell ref="CQ73:CX73"/>
    <mergeCell ref="CY73:DF73"/>
    <mergeCell ref="DG73:DN73"/>
    <mergeCell ref="EU7:FG7"/>
    <mergeCell ref="EM8:ET8"/>
    <mergeCell ref="EU8:FG8"/>
    <mergeCell ref="EM9:ET9"/>
    <mergeCell ref="EU9:FG9"/>
    <mergeCell ref="EM10:ET10"/>
    <mergeCell ref="EU10:FG10"/>
    <mergeCell ref="EU11:FG11"/>
    <mergeCell ref="EM12:ET12"/>
    <mergeCell ref="EU12:FG12"/>
    <mergeCell ref="EM13:ET13"/>
    <mergeCell ref="EU13:FG13"/>
    <mergeCell ref="EM14:ET14"/>
    <mergeCell ref="EU14:FG14"/>
    <mergeCell ref="EU15:FG15"/>
    <mergeCell ref="EM16:ET16"/>
    <mergeCell ref="EU16:FG16"/>
    <mergeCell ref="EM17:ET17"/>
    <mergeCell ref="EU17:FG17"/>
    <mergeCell ref="EM18:ET18"/>
    <mergeCell ref="EU18:FG18"/>
    <mergeCell ref="EM15:ET15"/>
    <mergeCell ref="EM19:ET19"/>
    <mergeCell ref="EU19:FG19"/>
    <mergeCell ref="EM20:ET20"/>
    <mergeCell ref="EU20:FG20"/>
    <mergeCell ref="EM21:ET21"/>
    <mergeCell ref="EU21:FG21"/>
    <mergeCell ref="EM22:ET22"/>
    <mergeCell ref="EU22:FG22"/>
    <mergeCell ref="EM23:ET23"/>
    <mergeCell ref="EU23:FG23"/>
    <mergeCell ref="EM24:ET24"/>
    <mergeCell ref="EU24:FG24"/>
    <mergeCell ref="EU25:FG25"/>
    <mergeCell ref="EM26:ET26"/>
    <mergeCell ref="EU26:FG26"/>
    <mergeCell ref="EM27:ET27"/>
    <mergeCell ref="EU27:FG27"/>
    <mergeCell ref="EM28:ET28"/>
    <mergeCell ref="EU28:FG28"/>
    <mergeCell ref="EM29:ET29"/>
    <mergeCell ref="EU29:FG29"/>
    <mergeCell ref="EM30:ET30"/>
    <mergeCell ref="EU30:FG30"/>
    <mergeCell ref="EM31:ET31"/>
    <mergeCell ref="EU31:FG31"/>
    <mergeCell ref="EM32:ET32"/>
    <mergeCell ref="EU32:FG32"/>
    <mergeCell ref="EM33:ET33"/>
    <mergeCell ref="EU33:FG33"/>
    <mergeCell ref="EM34:ET34"/>
    <mergeCell ref="EU34:FG34"/>
    <mergeCell ref="EM35:ET35"/>
    <mergeCell ref="EU35:FG35"/>
    <mergeCell ref="EM36:ET36"/>
    <mergeCell ref="EU36:FG36"/>
    <mergeCell ref="EM37:ET37"/>
    <mergeCell ref="EU37:FG37"/>
    <mergeCell ref="EM38:ET38"/>
    <mergeCell ref="EU38:FG38"/>
    <mergeCell ref="EM39:ET39"/>
    <mergeCell ref="EU39:FG39"/>
    <mergeCell ref="EM40:ET40"/>
    <mergeCell ref="EU40:FG40"/>
    <mergeCell ref="EM41:ET41"/>
    <mergeCell ref="EU41:FG41"/>
    <mergeCell ref="EM42:ET42"/>
    <mergeCell ref="EU42:FG42"/>
    <mergeCell ref="EM43:ET43"/>
    <mergeCell ref="EU43:FG4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J54"/>
  <sheetViews>
    <sheetView tabSelected="1" zoomScaleSheetLayoutView="100" zoomScalePageLayoutView="0" workbookViewId="0" topLeftCell="A34">
      <selection activeCell="EO45" sqref="EO45"/>
    </sheetView>
  </sheetViews>
  <sheetFormatPr defaultColWidth="0.875" defaultRowHeight="12.75"/>
  <cols>
    <col min="1" max="16384" width="0.875" style="3" customWidth="1"/>
  </cols>
  <sheetData>
    <row r="1" spans="2:160" s="17" customFormat="1" ht="16.5" customHeight="1">
      <c r="B1" s="203" t="s">
        <v>87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59"/>
    </row>
    <row r="2" spans="1:159" s="6" customFormat="1" ht="15.75" customHeight="1">
      <c r="A2" s="26"/>
      <c r="B2" s="178" t="s">
        <v>359</v>
      </c>
      <c r="C2" s="178"/>
      <c r="D2" s="178"/>
      <c r="E2" s="178"/>
      <c r="F2" s="178"/>
      <c r="G2" s="178"/>
      <c r="H2" s="178"/>
      <c r="I2" s="178"/>
      <c r="J2" s="178"/>
      <c r="EQ2" s="56"/>
      <c r="FC2" s="55" t="s">
        <v>132</v>
      </c>
    </row>
    <row r="3" spans="1:160" s="61" customFormat="1" ht="21" customHeight="1">
      <c r="A3" s="204" t="s">
        <v>360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6"/>
      <c r="CH3" s="204" t="s">
        <v>9</v>
      </c>
      <c r="CI3" s="205"/>
      <c r="CJ3" s="205"/>
      <c r="CK3" s="205"/>
      <c r="CL3" s="205"/>
      <c r="CM3" s="205"/>
      <c r="CN3" s="205"/>
      <c r="CO3" s="205"/>
      <c r="CP3" s="206"/>
      <c r="CQ3" s="213" t="s">
        <v>12</v>
      </c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 t="s">
        <v>13</v>
      </c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</row>
    <row r="4" spans="1:160" s="61" customFormat="1" ht="30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5"/>
      <c r="CH4" s="253"/>
      <c r="CI4" s="254"/>
      <c r="CJ4" s="254"/>
      <c r="CK4" s="254"/>
      <c r="CL4" s="254"/>
      <c r="CM4" s="254"/>
      <c r="CN4" s="254"/>
      <c r="CO4" s="254"/>
      <c r="CP4" s="255"/>
      <c r="CQ4" s="213" t="s">
        <v>362</v>
      </c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 t="s">
        <v>363</v>
      </c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 t="s">
        <v>361</v>
      </c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 t="s">
        <v>362</v>
      </c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 t="s">
        <v>363</v>
      </c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 t="s">
        <v>361</v>
      </c>
      <c r="EU4" s="213"/>
      <c r="EV4" s="213"/>
      <c r="EW4" s="213"/>
      <c r="EX4" s="213"/>
      <c r="EY4" s="213"/>
      <c r="EZ4" s="213"/>
      <c r="FA4" s="213"/>
      <c r="FB4" s="213"/>
      <c r="FC4" s="213"/>
      <c r="FD4" s="213"/>
    </row>
    <row r="5" spans="1:160" s="11" customFormat="1" ht="15" customHeight="1">
      <c r="A5" s="250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2"/>
      <c r="CH5" s="250">
        <v>2</v>
      </c>
      <c r="CI5" s="251"/>
      <c r="CJ5" s="251"/>
      <c r="CK5" s="251"/>
      <c r="CL5" s="251"/>
      <c r="CM5" s="251"/>
      <c r="CN5" s="251"/>
      <c r="CO5" s="251"/>
      <c r="CP5" s="252"/>
      <c r="CQ5" s="160">
        <v>3</v>
      </c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>
        <v>4</v>
      </c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>
        <v>5</v>
      </c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>
        <v>6</v>
      </c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>
        <v>7</v>
      </c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>
        <v>8</v>
      </c>
      <c r="EU5" s="160"/>
      <c r="EV5" s="160"/>
      <c r="EW5" s="160"/>
      <c r="EX5" s="160"/>
      <c r="EY5" s="160"/>
      <c r="EZ5" s="160"/>
      <c r="FA5" s="160"/>
      <c r="FB5" s="160"/>
      <c r="FC5" s="160"/>
      <c r="FD5" s="160"/>
    </row>
    <row r="6" spans="1:176" s="68" customFormat="1" ht="15" customHeight="1">
      <c r="A6" s="41"/>
      <c r="B6" s="156" t="s">
        <v>88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7"/>
      <c r="CH6" s="256" t="s">
        <v>15</v>
      </c>
      <c r="CI6" s="257"/>
      <c r="CJ6" s="257"/>
      <c r="CK6" s="257"/>
      <c r="CL6" s="257"/>
      <c r="CM6" s="257"/>
      <c r="CN6" s="257"/>
      <c r="CO6" s="257"/>
      <c r="CP6" s="258"/>
      <c r="CQ6" s="245">
        <f>3+8+6+5+4+2+5</f>
        <v>33</v>
      </c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>
        <f>39+33+6+3+10+3+4</f>
        <v>98</v>
      </c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>
        <f>21+19+2+1</f>
        <v>43</v>
      </c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>
        <f>4+6+10+10+7+1+7</f>
        <v>45</v>
      </c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>
        <f>47+46+11+7+19+1+9</f>
        <v>140</v>
      </c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>
        <f>43+51+12+7</f>
        <v>113</v>
      </c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G6" s="242">
        <f>CQ6+DB6+DM6+DX6+EI6+ET6</f>
        <v>472</v>
      </c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</row>
    <row r="7" spans="1:192" s="68" customFormat="1" ht="15" customHeight="1">
      <c r="A7" s="41"/>
      <c r="B7" s="156" t="s">
        <v>89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7"/>
      <c r="CH7" s="170" t="s">
        <v>16</v>
      </c>
      <c r="CI7" s="171"/>
      <c r="CJ7" s="171"/>
      <c r="CK7" s="171"/>
      <c r="CL7" s="171"/>
      <c r="CM7" s="171"/>
      <c r="CN7" s="171"/>
      <c r="CO7" s="171"/>
      <c r="CP7" s="172"/>
      <c r="CQ7" s="245">
        <v>0</v>
      </c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>
        <v>0</v>
      </c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>
        <v>0</v>
      </c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>
        <v>0</v>
      </c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>
        <f>2+2+1</f>
        <v>5</v>
      </c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>
        <v>0</v>
      </c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G7" s="242">
        <f>CQ7+DB7+DM7+DX7+EI7+ET7</f>
        <v>5</v>
      </c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GB7" s="242">
        <f>FG6+FG7+FG8+FH9</f>
        <v>1170</v>
      </c>
      <c r="GC7" s="242"/>
      <c r="GD7" s="242"/>
      <c r="GE7" s="242"/>
      <c r="GF7" s="242"/>
      <c r="GG7" s="242"/>
      <c r="GH7" s="242"/>
      <c r="GI7" s="242"/>
      <c r="GJ7" s="242"/>
    </row>
    <row r="8" spans="1:192" s="68" customFormat="1" ht="15" customHeight="1">
      <c r="A8" s="41"/>
      <c r="B8" s="156" t="s">
        <v>364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7"/>
      <c r="CH8" s="256" t="s">
        <v>17</v>
      </c>
      <c r="CI8" s="257"/>
      <c r="CJ8" s="257"/>
      <c r="CK8" s="257"/>
      <c r="CL8" s="257"/>
      <c r="CM8" s="257"/>
      <c r="CN8" s="257"/>
      <c r="CO8" s="257"/>
      <c r="CP8" s="258"/>
      <c r="CQ8" s="245">
        <f>4+4+3+1+1</f>
        <v>13</v>
      </c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>
        <f>5+14+16+24+10+5+39</f>
        <v>113</v>
      </c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>
        <f>6+19+20+8+9+4+43</f>
        <v>109</v>
      </c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>
        <f>3+1+3+2+1+2</f>
        <v>12</v>
      </c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>
        <f>5+8+29+29+53+8+43</f>
        <v>175</v>
      </c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>
        <f>18+22+72+35+38+6+75</f>
        <v>266</v>
      </c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G8" s="242">
        <f>CQ8+DB8+DM8+DX8+EI8+ET8</f>
        <v>688</v>
      </c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GB8" s="242"/>
      <c r="GC8" s="242"/>
      <c r="GD8" s="242"/>
      <c r="GE8" s="242"/>
      <c r="GF8" s="242"/>
      <c r="GG8" s="242"/>
      <c r="GH8" s="242"/>
      <c r="GI8" s="242"/>
      <c r="GJ8" s="242"/>
    </row>
    <row r="9" spans="1:176" s="68" customFormat="1" ht="15" customHeight="1">
      <c r="A9" s="41"/>
      <c r="B9" s="156" t="s">
        <v>365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7"/>
      <c r="CH9" s="170" t="s">
        <v>18</v>
      </c>
      <c r="CI9" s="171"/>
      <c r="CJ9" s="171"/>
      <c r="CK9" s="171"/>
      <c r="CL9" s="171"/>
      <c r="CM9" s="171"/>
      <c r="CN9" s="171"/>
      <c r="CO9" s="171"/>
      <c r="CP9" s="172"/>
      <c r="CQ9" s="245">
        <v>0</v>
      </c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>
        <f>1</f>
        <v>1</v>
      </c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>
        <f>1</f>
        <v>1</v>
      </c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>
        <f>1+1</f>
        <v>2</v>
      </c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>
        <v>0</v>
      </c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>
        <f>1</f>
        <v>1</v>
      </c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H9" s="242">
        <f>CQ9+DB9+DM9+DX9+EI9+ET9</f>
        <v>5</v>
      </c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</row>
    <row r="10" spans="1:177" s="68" customFormat="1" ht="15" customHeight="1">
      <c r="A10" s="41"/>
      <c r="B10" s="156" t="s">
        <v>91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7"/>
      <c r="CH10" s="256" t="s">
        <v>19</v>
      </c>
      <c r="CI10" s="257"/>
      <c r="CJ10" s="257"/>
      <c r="CK10" s="257"/>
      <c r="CL10" s="257"/>
      <c r="CM10" s="257"/>
      <c r="CN10" s="257"/>
      <c r="CO10" s="257"/>
      <c r="CP10" s="258"/>
      <c r="CQ10" s="245">
        <f>1+1</f>
        <v>2</v>
      </c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>
        <f>5+12+12+18+8+5+32</f>
        <v>92</v>
      </c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>
        <f>6+17+18+7+7+4+42</f>
        <v>101</v>
      </c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>
        <f>1+1+2+1+2</f>
        <v>7</v>
      </c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>
        <f>4+5+16+23+43+4+41</f>
        <v>136</v>
      </c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>
        <f>18+22+64+27+33+6+73</f>
        <v>243</v>
      </c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H10" s="242">
        <f>ET10+EI10+DX10+DM10+DB10+CQ10</f>
        <v>581</v>
      </c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</row>
    <row r="11" spans="1:177" s="68" customFormat="1" ht="15" customHeight="1">
      <c r="A11" s="41"/>
      <c r="B11" s="156" t="s">
        <v>366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7"/>
      <c r="CH11" s="170" t="s">
        <v>20</v>
      </c>
      <c r="CI11" s="171"/>
      <c r="CJ11" s="171"/>
      <c r="CK11" s="171"/>
      <c r="CL11" s="171"/>
      <c r="CM11" s="171"/>
      <c r="CN11" s="171"/>
      <c r="CO11" s="171"/>
      <c r="CP11" s="172"/>
      <c r="CQ11" s="245">
        <f>1+1</f>
        <v>2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>
        <f>2+4+4+4+3+5</f>
        <v>22</v>
      </c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>
        <f>3+7+2+1+6+2</f>
        <v>21</v>
      </c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>
        <f>1+1+1+1</f>
        <v>4</v>
      </c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>
        <f>2+5+3+5+18+2+9</f>
        <v>44</v>
      </c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>
        <f>6+7+5+8+16+1+7</f>
        <v>50</v>
      </c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H11" s="242">
        <f>ET11+EI11+DX11+DM11+DB11+CQ11</f>
        <v>143</v>
      </c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</row>
    <row r="12" spans="1:177" s="11" customFormat="1" ht="27.75" customHeight="1">
      <c r="A12" s="44"/>
      <c r="B12" s="194" t="s">
        <v>92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259" t="s">
        <v>21</v>
      </c>
      <c r="CI12" s="260"/>
      <c r="CJ12" s="260"/>
      <c r="CK12" s="260"/>
      <c r="CL12" s="260"/>
      <c r="CM12" s="260"/>
      <c r="CN12" s="260"/>
      <c r="CO12" s="260"/>
      <c r="CP12" s="261"/>
      <c r="CQ12" s="248">
        <v>0</v>
      </c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>
        <v>0</v>
      </c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>
        <f>1</f>
        <v>1</v>
      </c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>
        <v>0</v>
      </c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>
        <v>0</v>
      </c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>
        <v>0</v>
      </c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H12" s="242">
        <f>CR12+DC12+DN12+DY12+EJ12+EU12</f>
        <v>0</v>
      </c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</row>
    <row r="13" spans="1:177" s="68" customFormat="1" ht="15" customHeight="1">
      <c r="A13" s="41"/>
      <c r="B13" s="156" t="s">
        <v>93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7"/>
      <c r="CH13" s="170" t="s">
        <v>22</v>
      </c>
      <c r="CI13" s="171"/>
      <c r="CJ13" s="171"/>
      <c r="CK13" s="171"/>
      <c r="CL13" s="171"/>
      <c r="CM13" s="171"/>
      <c r="CN13" s="171"/>
      <c r="CO13" s="171"/>
      <c r="CP13" s="172"/>
      <c r="CQ13" s="245">
        <f>3+1+1</f>
        <v>5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>
        <f>2+2+2+3+2+4</f>
        <v>15</v>
      </c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>
        <f>1+2+2+2+2</f>
        <v>9</v>
      </c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>
        <f>1+1+1</f>
        <v>3</v>
      </c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>
        <f>3+2+2+3+8+3</f>
        <v>21</v>
      </c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>
        <f>1+3+3+2+3</f>
        <v>12</v>
      </c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H13" s="242">
        <f>ET13+EI13+DX13+DM13+DB13+CQ13</f>
        <v>65</v>
      </c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</row>
    <row r="14" spans="96:159" s="9" customFormat="1" ht="15" customHeight="1">
      <c r="CR14" s="244">
        <f>CQ6+CQ7+CQ8+CQ9</f>
        <v>46</v>
      </c>
      <c r="CS14" s="244"/>
      <c r="CT14" s="244"/>
      <c r="CU14" s="244"/>
      <c r="CV14" s="244"/>
      <c r="CW14" s="244"/>
      <c r="CX14" s="244"/>
      <c r="CY14" s="244"/>
      <c r="CZ14" s="244"/>
      <c r="DA14" s="244"/>
      <c r="DC14" s="244">
        <f>DB6+DB7+DB8+DB9</f>
        <v>212</v>
      </c>
      <c r="DD14" s="244"/>
      <c r="DE14" s="244"/>
      <c r="DF14" s="244"/>
      <c r="DG14" s="244"/>
      <c r="DH14" s="244"/>
      <c r="DI14" s="244"/>
      <c r="DJ14" s="244"/>
      <c r="DK14" s="244"/>
      <c r="DN14" s="244">
        <f>DM6+DM7+DM8+DM9</f>
        <v>153</v>
      </c>
      <c r="DO14" s="244"/>
      <c r="DP14" s="244"/>
      <c r="DQ14" s="244"/>
      <c r="DR14" s="244"/>
      <c r="DS14" s="244"/>
      <c r="DT14" s="244"/>
      <c r="DU14" s="244"/>
      <c r="DV14" s="244"/>
      <c r="DY14" s="244">
        <f>DX6+DX7+DX8+DX9</f>
        <v>59</v>
      </c>
      <c r="DZ14" s="244"/>
      <c r="EA14" s="244"/>
      <c r="EB14" s="244"/>
      <c r="EC14" s="244"/>
      <c r="ED14" s="244"/>
      <c r="EE14" s="244"/>
      <c r="EF14" s="244"/>
      <c r="EG14" s="244"/>
      <c r="EJ14" s="244">
        <f>EI6+EI7+EI8+EI9</f>
        <v>320</v>
      </c>
      <c r="EK14" s="244"/>
      <c r="EL14" s="244"/>
      <c r="EM14" s="244"/>
      <c r="EN14" s="244"/>
      <c r="EO14" s="244"/>
      <c r="EP14" s="244"/>
      <c r="EQ14" s="244"/>
      <c r="ER14" s="244"/>
      <c r="EU14" s="244">
        <f>ET6+ET7+ET8+ET9</f>
        <v>380</v>
      </c>
      <c r="EV14" s="244"/>
      <c r="EW14" s="244"/>
      <c r="EX14" s="244"/>
      <c r="EY14" s="244"/>
      <c r="EZ14" s="244"/>
      <c r="FA14" s="244"/>
      <c r="FB14" s="244"/>
      <c r="FC14" s="244"/>
    </row>
    <row r="15" spans="1:89" s="9" customFormat="1" ht="14.25" customHeight="1">
      <c r="A15" s="5"/>
      <c r="B15" s="5"/>
      <c r="C15" s="5"/>
      <c r="D15" s="5"/>
      <c r="E15" s="5"/>
      <c r="F15" s="5" t="s">
        <v>396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BU15" s="153">
        <f>45+61+50+88+60+13+50</f>
        <v>367</v>
      </c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5" t="s">
        <v>94</v>
      </c>
    </row>
    <row r="16" spans="1:92" s="9" customFormat="1" ht="14.25" customHeight="1">
      <c r="A16" s="5"/>
      <c r="B16" s="5"/>
      <c r="C16" s="5"/>
      <c r="D16" s="5"/>
      <c r="E16" s="5"/>
      <c r="F16" s="5" t="s">
        <v>367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BX16" s="153">
        <f>149+178+140+59+77+18+181</f>
        <v>802</v>
      </c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5" t="s">
        <v>94</v>
      </c>
    </row>
    <row r="17" spans="6:137" s="9" customFormat="1" ht="14.25" customHeight="1">
      <c r="F17" s="154" t="s">
        <v>368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3">
        <f>1</f>
        <v>1</v>
      </c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5" t="s">
        <v>94</v>
      </c>
    </row>
    <row r="18" spans="2:189" s="9" customFormat="1" ht="15.75">
      <c r="B18" s="5"/>
      <c r="C18" s="5"/>
      <c r="D18" s="5"/>
      <c r="E18" s="5"/>
      <c r="F18" s="5" t="s">
        <v>373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5"/>
      <c r="FT18" s="243">
        <f>BU15+BX16+DQ17</f>
        <v>1170</v>
      </c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</row>
    <row r="19" spans="1:135" s="9" customFormat="1" ht="13.5" customHeight="1">
      <c r="A19" s="153">
        <v>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5" t="s">
        <v>369</v>
      </c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5"/>
    </row>
    <row r="20" spans="6:134" s="5" customFormat="1" ht="14.25" customHeight="1">
      <c r="F20" s="5" t="s">
        <v>370</v>
      </c>
      <c r="W20" s="153">
        <f>6</f>
        <v>6</v>
      </c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5" t="s">
        <v>371</v>
      </c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</row>
    <row r="21" spans="6:134" s="5" customFormat="1" ht="14.25" customHeight="1">
      <c r="F21" s="5" t="s">
        <v>372</v>
      </c>
      <c r="AT21" s="153">
        <f>2</f>
        <v>2</v>
      </c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5" t="s">
        <v>371</v>
      </c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</row>
    <row r="22" spans="6:134" s="5" customFormat="1" ht="14.25" customHeight="1">
      <c r="F22" s="5" t="s">
        <v>402</v>
      </c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</row>
    <row r="23" spans="1:134" s="5" customFormat="1" ht="13.5" customHeight="1">
      <c r="A23" s="153">
        <f>1</f>
        <v>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5" t="s">
        <v>371</v>
      </c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</row>
    <row r="24" spans="1:160" s="5" customFormat="1" ht="26.25" customHeight="1">
      <c r="A24" s="246" t="s">
        <v>404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</row>
    <row r="25" spans="1:134" s="5" customFormat="1" ht="13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5" t="s">
        <v>371</v>
      </c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</row>
    <row r="26" spans="6:134" s="5" customFormat="1" ht="14.25" customHeight="1">
      <c r="F26" s="5" t="s">
        <v>397</v>
      </c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</row>
    <row r="27" spans="1:134" s="5" customFormat="1" ht="13.5" customHeight="1">
      <c r="A27" s="5" t="s">
        <v>403</v>
      </c>
      <c r="BX27" s="153">
        <f>13+2</f>
        <v>15</v>
      </c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5" t="s">
        <v>371</v>
      </c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76:134" s="5" customFormat="1" ht="12.75"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</row>
    <row r="29" spans="1:28" s="9" customFormat="1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="69" customFormat="1" ht="14.25" customHeight="1">
      <c r="F30" s="72" t="s">
        <v>389</v>
      </c>
    </row>
    <row r="31" spans="76:134" s="5" customFormat="1" ht="12.75"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</row>
    <row r="32" spans="1:160" s="5" customFormat="1" ht="38.25" customHeight="1">
      <c r="A32" s="246" t="s">
        <v>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</row>
    <row r="33" spans="1:134" s="5" customFormat="1" ht="12.75">
      <c r="A33" s="5" t="s">
        <v>398</v>
      </c>
      <c r="BD33" s="6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5" t="s">
        <v>371</v>
      </c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</row>
    <row r="34" spans="1:160" s="5" customFormat="1" ht="26.25" customHeight="1">
      <c r="A34" s="246" t="s">
        <v>2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</row>
    <row r="35" spans="1:134" s="5" customFormat="1" ht="12.75">
      <c r="A35" s="5" t="s">
        <v>1</v>
      </c>
      <c r="BI35" s="153">
        <f>1+21+8</f>
        <v>30</v>
      </c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5" t="s">
        <v>371</v>
      </c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</row>
    <row r="36" spans="6:134" s="5" customFormat="1" ht="14.25" customHeight="1">
      <c r="F36" s="5" t="s">
        <v>3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5" t="s">
        <v>94</v>
      </c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</row>
    <row r="37" spans="6:134" s="5" customFormat="1" ht="14.25" customHeight="1">
      <c r="F37" s="5" t="s">
        <v>5</v>
      </c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</row>
    <row r="38" spans="1:134" s="5" customFormat="1" ht="13.5" customHeight="1">
      <c r="A38" s="5" t="s">
        <v>4</v>
      </c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5" t="s">
        <v>94</v>
      </c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</row>
    <row r="39" spans="6:134" s="5" customFormat="1" ht="14.25" customHeight="1">
      <c r="F39" s="5" t="s">
        <v>6</v>
      </c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</row>
    <row r="40" spans="1:134" s="5" customFormat="1" ht="12.75">
      <c r="A40" s="153">
        <v>1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5" t="s">
        <v>7</v>
      </c>
      <c r="CC40" s="153">
        <v>1</v>
      </c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5" t="s">
        <v>94</v>
      </c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</row>
    <row r="41" spans="6:134" s="5" customFormat="1" ht="14.25" customHeight="1">
      <c r="F41" s="154" t="s">
        <v>399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3">
        <v>1</v>
      </c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5" t="s">
        <v>94</v>
      </c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</row>
    <row r="42" spans="6:134" s="5" customFormat="1" ht="14.25" customHeight="1">
      <c r="F42" s="154" t="s">
        <v>95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3">
        <f>41+53+160</f>
        <v>254</v>
      </c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5" t="s">
        <v>94</v>
      </c>
      <c r="DV42" s="6"/>
      <c r="DW42" s="6"/>
      <c r="DX42" s="6"/>
      <c r="DY42" s="6"/>
      <c r="DZ42" s="6"/>
      <c r="EA42" s="6"/>
      <c r="EB42" s="6"/>
      <c r="EC42" s="6"/>
      <c r="ED42" s="6"/>
    </row>
    <row r="43" spans="6:134" s="5" customFormat="1" ht="14.25" customHeight="1">
      <c r="F43" s="154" t="s">
        <v>374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3">
        <f>8+33+6+49+7+108</f>
        <v>211</v>
      </c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5" t="s">
        <v>94</v>
      </c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</row>
    <row r="44" spans="6:92" s="5" customFormat="1" ht="14.25" customHeight="1">
      <c r="F44" s="154" t="s">
        <v>96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3">
        <v>0</v>
      </c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5" t="s">
        <v>94</v>
      </c>
    </row>
    <row r="45" spans="6:127" s="5" customFormat="1" ht="14.25" customHeight="1">
      <c r="F45" s="154" t="s">
        <v>375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3">
        <v>0</v>
      </c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5" t="s">
        <v>94</v>
      </c>
    </row>
    <row r="46" spans="6:105" s="5" customFormat="1" ht="14.25" customHeight="1">
      <c r="F46" s="154" t="s">
        <v>376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3">
        <f>201+114+168</f>
        <v>483</v>
      </c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5" t="s">
        <v>94</v>
      </c>
    </row>
    <row r="47" s="5" customFormat="1" ht="12.75"/>
    <row r="48" s="5" customFormat="1" ht="12" customHeight="1"/>
    <row r="49" spans="11:149" s="5" customFormat="1" ht="39" customHeight="1">
      <c r="K49" s="249" t="s">
        <v>377</v>
      </c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D49" s="153" t="s">
        <v>407</v>
      </c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69"/>
      <c r="CI49" s="69"/>
      <c r="CJ49" s="153" t="s">
        <v>408</v>
      </c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69"/>
      <c r="DO49" s="69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</row>
    <row r="50" spans="56:149" s="5" customFormat="1" ht="13.5" customHeight="1">
      <c r="BD50" s="262" t="s">
        <v>380</v>
      </c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69"/>
      <c r="CI50" s="69"/>
      <c r="CJ50" s="262" t="s">
        <v>378</v>
      </c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69"/>
      <c r="DO50" s="69"/>
      <c r="DP50" s="262" t="s">
        <v>379</v>
      </c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</row>
    <row r="51" spans="56:149" s="5" customFormat="1" ht="27.75" customHeight="1"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9"/>
      <c r="CI51" s="9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9"/>
      <c r="DO51" s="9"/>
      <c r="DP51" s="242" t="s">
        <v>387</v>
      </c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</row>
    <row r="52" spans="56:149" s="5" customFormat="1" ht="12.75"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9"/>
      <c r="CI52" s="9"/>
      <c r="CJ52" s="154" t="s">
        <v>386</v>
      </c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9"/>
      <c r="DO52" s="9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</row>
    <row r="53" spans="56:149" s="5" customFormat="1" ht="12.75">
      <c r="BD53" s="264" t="s">
        <v>409</v>
      </c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9"/>
      <c r="CI53" s="9"/>
      <c r="CJ53" s="266" t="s">
        <v>410</v>
      </c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9"/>
      <c r="DO53" s="9"/>
      <c r="DP53" s="9" t="s">
        <v>384</v>
      </c>
      <c r="DQ53" s="9"/>
      <c r="DR53" s="265" t="s">
        <v>224</v>
      </c>
      <c r="DS53" s="265"/>
      <c r="DT53" s="265"/>
      <c r="DU53" s="265"/>
      <c r="DV53" s="9" t="s">
        <v>385</v>
      </c>
      <c r="DW53" s="9"/>
      <c r="DX53" s="9"/>
      <c r="DY53" s="265" t="s">
        <v>416</v>
      </c>
      <c r="DZ53" s="265"/>
      <c r="EA53" s="265"/>
      <c r="EB53" s="265"/>
      <c r="EC53" s="265"/>
      <c r="ED53" s="265"/>
      <c r="EE53" s="265"/>
      <c r="EF53" s="265"/>
      <c r="EG53" s="265"/>
      <c r="EH53" s="265"/>
      <c r="EI53" s="243">
        <v>2019</v>
      </c>
      <c r="EJ53" s="243"/>
      <c r="EK53" s="243"/>
      <c r="EL53" s="243"/>
      <c r="EM53" s="243"/>
      <c r="EN53" s="243"/>
      <c r="EO53" s="243"/>
      <c r="EP53" s="154" t="s">
        <v>381</v>
      </c>
      <c r="EQ53" s="154"/>
      <c r="ER53" s="154"/>
      <c r="ES53" s="154"/>
    </row>
    <row r="54" spans="56:149" s="5" customFormat="1" ht="12.75">
      <c r="BD54" s="262" t="s">
        <v>382</v>
      </c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9"/>
      <c r="CI54" s="9"/>
      <c r="DN54" s="9"/>
      <c r="DO54" s="9"/>
      <c r="DP54" s="263" t="s">
        <v>383</v>
      </c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</row>
  </sheetData>
  <sheetProtection/>
  <mergeCells count="148">
    <mergeCell ref="BD50:CG50"/>
    <mergeCell ref="CJ50:DM50"/>
    <mergeCell ref="DP50:ES50"/>
    <mergeCell ref="CJ52:DM52"/>
    <mergeCell ref="BD54:CG54"/>
    <mergeCell ref="DP54:ES54"/>
    <mergeCell ref="BD53:CG53"/>
    <mergeCell ref="DR53:DU53"/>
    <mergeCell ref="DY53:EH53"/>
    <mergeCell ref="CJ53:DM53"/>
    <mergeCell ref="EP53:ES53"/>
    <mergeCell ref="DB13:DL13"/>
    <mergeCell ref="DM13:DW13"/>
    <mergeCell ref="DX13:EH13"/>
    <mergeCell ref="EI13:ES13"/>
    <mergeCell ref="DE42:DT42"/>
    <mergeCell ref="EI53:EO53"/>
    <mergeCell ref="DB12:DL12"/>
    <mergeCell ref="DX5:EH5"/>
    <mergeCell ref="EI5:ES5"/>
    <mergeCell ref="DX7:EH7"/>
    <mergeCell ref="DP51:ES51"/>
    <mergeCell ref="DP49:ES49"/>
    <mergeCell ref="DM12:DW12"/>
    <mergeCell ref="EI12:ES12"/>
    <mergeCell ref="DX11:EH11"/>
    <mergeCell ref="EI11:ES11"/>
    <mergeCell ref="DM9:DW9"/>
    <mergeCell ref="DB4:DL4"/>
    <mergeCell ref="DB5:DL5"/>
    <mergeCell ref="DB6:DL6"/>
    <mergeCell ref="DB7:DL7"/>
    <mergeCell ref="DM5:DW5"/>
    <mergeCell ref="DM7:DW7"/>
    <mergeCell ref="DM8:DW8"/>
    <mergeCell ref="CH8:CP8"/>
    <mergeCell ref="CQ8:DA8"/>
    <mergeCell ref="DB8:DL8"/>
    <mergeCell ref="ET6:FD6"/>
    <mergeCell ref="ET8:FD8"/>
    <mergeCell ref="EI6:ES6"/>
    <mergeCell ref="ET7:FD7"/>
    <mergeCell ref="EI8:ES8"/>
    <mergeCell ref="EI7:ES7"/>
    <mergeCell ref="CQ7:DA7"/>
    <mergeCell ref="CQ9:DA9"/>
    <mergeCell ref="ET11:FD11"/>
    <mergeCell ref="CH12:CP12"/>
    <mergeCell ref="DX12:EH12"/>
    <mergeCell ref="CH11:CP11"/>
    <mergeCell ref="CQ11:DA11"/>
    <mergeCell ref="DB11:DL11"/>
    <mergeCell ref="DM11:DW11"/>
    <mergeCell ref="ET12:FD12"/>
    <mergeCell ref="DB9:DL9"/>
    <mergeCell ref="CH7:CP7"/>
    <mergeCell ref="ET10:FD10"/>
    <mergeCell ref="EI9:ES9"/>
    <mergeCell ref="ET9:FD9"/>
    <mergeCell ref="B11:CG11"/>
    <mergeCell ref="DB10:DL10"/>
    <mergeCell ref="DM10:DW10"/>
    <mergeCell ref="CH9:CP9"/>
    <mergeCell ref="CH10:CP10"/>
    <mergeCell ref="CQ10:DA10"/>
    <mergeCell ref="ET5:FD5"/>
    <mergeCell ref="B6:CG6"/>
    <mergeCell ref="DX10:EH10"/>
    <mergeCell ref="EI10:ES10"/>
    <mergeCell ref="DX9:EH9"/>
    <mergeCell ref="DX6:EH6"/>
    <mergeCell ref="DX8:EH8"/>
    <mergeCell ref="CH6:CP6"/>
    <mergeCell ref="CQ6:DA6"/>
    <mergeCell ref="DM6:DW6"/>
    <mergeCell ref="B10:CG10"/>
    <mergeCell ref="A5:CG5"/>
    <mergeCell ref="CH5:CP5"/>
    <mergeCell ref="CQ3:DW3"/>
    <mergeCell ref="DX3:FD3"/>
    <mergeCell ref="A3:CG4"/>
    <mergeCell ref="CH3:CP4"/>
    <mergeCell ref="CQ4:DA4"/>
    <mergeCell ref="DM4:DW4"/>
    <mergeCell ref="CQ5:DA5"/>
    <mergeCell ref="F43:CW43"/>
    <mergeCell ref="F44:BW44"/>
    <mergeCell ref="F45:DF45"/>
    <mergeCell ref="B12:CG12"/>
    <mergeCell ref="DA41:DP41"/>
    <mergeCell ref="F17:DP17"/>
    <mergeCell ref="BU15:CJ15"/>
    <mergeCell ref="BX16:CM16"/>
    <mergeCell ref="A23:P23"/>
    <mergeCell ref="A24:FD24"/>
    <mergeCell ref="CK46:CZ46"/>
    <mergeCell ref="F41:CZ41"/>
    <mergeCell ref="F46:CJ46"/>
    <mergeCell ref="K49:BB49"/>
    <mergeCell ref="BD49:CG49"/>
    <mergeCell ref="CJ49:DM49"/>
    <mergeCell ref="CX43:DM43"/>
    <mergeCell ref="BX44:CM44"/>
    <mergeCell ref="DG45:DV45"/>
    <mergeCell ref="F42:DD42"/>
    <mergeCell ref="BE33:BT33"/>
    <mergeCell ref="B2:J2"/>
    <mergeCell ref="DQ17:EF17"/>
    <mergeCell ref="A19:P19"/>
    <mergeCell ref="W20:AL20"/>
    <mergeCell ref="AT21:BI21"/>
    <mergeCell ref="B13:CG13"/>
    <mergeCell ref="CQ12:DA12"/>
    <mergeCell ref="A25:P25"/>
    <mergeCell ref="CH13:CP13"/>
    <mergeCell ref="B1:FC1"/>
    <mergeCell ref="ET4:FD4"/>
    <mergeCell ref="DX4:EH4"/>
    <mergeCell ref="EI4:ES4"/>
    <mergeCell ref="BX27:CM27"/>
    <mergeCell ref="A32:FD32"/>
    <mergeCell ref="CQ13:DA13"/>
    <mergeCell ref="B7:CG7"/>
    <mergeCell ref="B8:CG8"/>
    <mergeCell ref="B9:CG9"/>
    <mergeCell ref="A40:P40"/>
    <mergeCell ref="CC40:CR40"/>
    <mergeCell ref="A34:FD34"/>
    <mergeCell ref="BI35:BX35"/>
    <mergeCell ref="P36:AE36"/>
    <mergeCell ref="S38:AH38"/>
    <mergeCell ref="ET13:FD13"/>
    <mergeCell ref="FG6:FT6"/>
    <mergeCell ref="FG7:FU7"/>
    <mergeCell ref="FG8:FU8"/>
    <mergeCell ref="FH9:FT9"/>
    <mergeCell ref="FH10:FU10"/>
    <mergeCell ref="FH11:FU11"/>
    <mergeCell ref="GB7:GJ8"/>
    <mergeCell ref="FT18:GG18"/>
    <mergeCell ref="FH12:FU12"/>
    <mergeCell ref="FH13:FU13"/>
    <mergeCell ref="CR14:DA14"/>
    <mergeCell ref="DC14:DK14"/>
    <mergeCell ref="DN14:DV14"/>
    <mergeCell ref="DY14:EG14"/>
    <mergeCell ref="EJ14:ER14"/>
    <mergeCell ref="EU14:FC14"/>
  </mergeCells>
  <hyperlinks>
    <hyperlink ref="CJ53" r:id="rId1" display="info@demcrb.ru"/>
  </hyperlinks>
  <printOptions/>
  <pageMargins left="0.6299212598425197" right="0.55118110236220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Козлова</cp:lastModifiedBy>
  <cp:lastPrinted>2019-08-02T05:47:57Z</cp:lastPrinted>
  <dcterms:created xsi:type="dcterms:W3CDTF">2007-02-06T07:25:35Z</dcterms:created>
  <dcterms:modified xsi:type="dcterms:W3CDTF">2019-08-02T05:48:08Z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